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02217\Downloads\"/>
    </mc:Choice>
  </mc:AlternateContent>
  <xr:revisionPtr revIDLastSave="0" documentId="8_{3937D90D-0DCD-4465-B760-E04B031A8333}" xr6:coauthVersionLast="47" xr6:coauthVersionMax="47" xr10:uidLastSave="{00000000-0000-0000-0000-000000000000}"/>
  <workbookProtection workbookAlgorithmName="SHA-512" workbookHashValue="Tclb4V5x92ihR+a7tlgGPWbodLtjrtvBj/20S4+VvENq5S5v93trxY2wYWZ/6cVbMcyCvVhYMHEyxKPVs8Uwfw==" workbookSaltValue="vgaijMv0zCnKtPS0Mg2gLQ==" workbookSpinCount="100000" lockStructure="1"/>
  <bookViews>
    <workbookView xWindow="-120" yWindow="-120" windowWidth="19440" windowHeight="14880" xr2:uid="{00000000-000D-0000-FFFF-FFFF00000000}"/>
  </bookViews>
  <sheets>
    <sheet name="dare avere" sheetId="4" r:id="rId1"/>
    <sheet name="Tabelle" sheetId="7" r:id="rId2"/>
    <sheet name="OLD" sheetId="6" r:id="rId3"/>
    <sheet name="sezioni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4" l="1"/>
  <c r="I17" i="4"/>
  <c r="J17" i="4"/>
  <c r="G19" i="4" l="1"/>
  <c r="E19" i="4" l="1"/>
  <c r="F19" i="4"/>
  <c r="J21" i="4" s="1"/>
  <c r="K1" i="7"/>
  <c r="J4" i="7" s="1"/>
  <c r="J5" i="7" s="1"/>
  <c r="B1" i="4"/>
  <c r="P2" i="6"/>
  <c r="Q4" i="6" s="1"/>
  <c r="Q6" i="6" s="1"/>
  <c r="G23" i="4"/>
  <c r="D21" i="4" l="1"/>
  <c r="D19" i="4"/>
  <c r="D23" i="4" s="1"/>
  <c r="R5" i="6"/>
  <c r="P12" i="6"/>
  <c r="R4" i="6"/>
  <c r="P11" i="6"/>
  <c r="P4" i="6"/>
  <c r="P6" i="6" s="1"/>
  <c r="P10" i="6"/>
  <c r="K2" i="7"/>
  <c r="J6" i="7" s="1"/>
  <c r="K4" i="7"/>
  <c r="K5" i="7" s="1"/>
  <c r="L4" i="7"/>
  <c r="L5" i="7" s="1"/>
  <c r="F24" i="4"/>
  <c r="E24" i="4"/>
  <c r="E23" i="4"/>
  <c r="R6" i="6" l="1"/>
  <c r="F23" i="4" s="1"/>
  <c r="J23" i="4" s="1"/>
  <c r="K6" i="7"/>
  <c r="K7" i="7"/>
  <c r="K8" i="7" s="1"/>
  <c r="E21" i="4" s="1"/>
  <c r="L7" i="7"/>
  <c r="L8" i="7" s="1"/>
  <c r="F21" i="4" s="1"/>
  <c r="J7" i="7"/>
  <c r="J8" i="7" s="1"/>
  <c r="L6" i="7"/>
  <c r="D24" i="4"/>
  <c r="J24" i="4" s="1"/>
  <c r="I24" i="4" l="1"/>
  <c r="H2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MOIA WALTER</author>
    <author>Moia Walter</author>
    <author>Malpeli Marta</author>
    <author>Walter Moia</author>
  </authors>
  <commentList>
    <comment ref="D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Indica il numero degli iscritti alla sezione Specialiizzata che ipoteticamente parteciperanno all'iniziativa. </t>
        </r>
      </text>
    </comment>
    <comment ref="E5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Indica il numero degli iscritti al CRAL che ipoteticamente parteciperanno all'iniziativa. </t>
        </r>
      </text>
    </comment>
    <comment ref="F5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Indica il numero dei famigliari che ipoteticamente parteciperanno all'iniziativa. </t>
        </r>
      </text>
    </comment>
    <comment ref="G5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Indicare il numero degli aggregati che partecipano all'iniziativa.
Nel caso in cui il campo diventi rosso significa che è stato superato il numero massimo aggregati </t>
        </r>
      </text>
    </comment>
    <comment ref="G6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Valore calcolato automaticamente
</t>
        </r>
      </text>
    </comment>
    <comment ref="C8" authorId="2" shapeId="0" xr:uid="{00000000-0006-0000-0000-000006000000}">
      <text>
        <r>
          <rPr>
            <sz val="9"/>
            <color indexed="81"/>
            <rFont val="Tahoma"/>
            <family val="2"/>
          </rPr>
          <t xml:space="preserve">Indicare nelle celle sottostanti i prezzi unitari e collettivi legati alla iniziativa
</t>
        </r>
      </text>
    </comment>
    <comment ref="J9" authorId="2" shapeId="0" xr:uid="{00000000-0006-0000-0000-000007000000}">
      <text>
        <r>
          <rPr>
            <sz val="9"/>
            <color indexed="81"/>
            <rFont val="Tahoma"/>
            <family val="2"/>
          </rPr>
          <t>Pagamenti dal conto di transito dei servizi</t>
        </r>
      </text>
    </comment>
    <comment ref="J17" authorId="2" shapeId="0" xr:uid="{00000000-0006-0000-0000-000008000000}">
      <text>
        <r>
          <rPr>
            <sz val="9"/>
            <color indexed="81"/>
            <rFont val="Tahoma"/>
            <family val="2"/>
          </rPr>
          <t>Valore calcolato automaticamente</t>
        </r>
      </text>
    </comment>
    <comment ref="D19" authorId="1" shapeId="0" xr:uid="{00000000-0006-0000-0000-000009000000}">
      <text>
        <r>
          <rPr>
            <sz val="9"/>
            <color indexed="81"/>
            <rFont val="Tahoma"/>
            <family val="2"/>
          </rPr>
          <t>Indica il prezzo da riportare nell'iniziativa, come quota a carico dell'iscritto alla sezione.</t>
        </r>
      </text>
    </comment>
    <comment ref="E19" authorId="1" shapeId="0" xr:uid="{00000000-0006-0000-0000-00000A000000}">
      <text>
        <r>
          <rPr>
            <sz val="9"/>
            <color indexed="81"/>
            <rFont val="Tahoma"/>
            <family val="2"/>
          </rPr>
          <t>Indica il prezzo da riportare nell'iniziativa, come quota a carico dell'iscritto al CRAL.</t>
        </r>
      </text>
    </comment>
    <comment ref="F19" authorId="1" shapeId="0" xr:uid="{00000000-0006-0000-0000-00000B000000}">
      <text>
        <r>
          <rPr>
            <sz val="9"/>
            <color indexed="81"/>
            <rFont val="Tahoma"/>
            <family val="2"/>
          </rPr>
          <t>Indica il prezzo da riportare nell'iniziativa, come quota a carico dei familiari.</t>
        </r>
      </text>
    </comment>
    <comment ref="G19" authorId="1" shapeId="0" xr:uid="{00000000-0006-0000-0000-00000C000000}">
      <text>
        <r>
          <rPr>
            <sz val="9"/>
            <color indexed="81"/>
            <rFont val="Tahoma"/>
            <family val="2"/>
          </rPr>
          <t>Indica il prezzo da riportare nell'iniziativa, come quota a carico dell'aggregato.</t>
        </r>
      </text>
    </comment>
    <comment ref="D20" authorId="1" shapeId="0" xr:uid="{00000000-0006-0000-0000-00000D000000}">
      <text>
        <r>
          <rPr>
            <sz val="9"/>
            <color indexed="81"/>
            <rFont val="Tahoma"/>
            <family val="2"/>
          </rPr>
          <t>Indicare il contributo per l'iscritto alla sezione. 
Nel caso in cui il campo diventi rosso significa che è stato superato l'importo massimo del contributo.</t>
        </r>
      </text>
    </comment>
    <comment ref="E20" authorId="1" shapeId="0" xr:uid="{00000000-0006-0000-0000-00000E000000}">
      <text>
        <r>
          <rPr>
            <sz val="9"/>
            <color indexed="81"/>
            <rFont val="Tahoma"/>
            <family val="2"/>
          </rPr>
          <t>Indicare il contributo per l'iscritto al CRAL. 
Nel caso in cui il campo diventi rosso significa che è stato superato l'importo massimo del contributo.</t>
        </r>
      </text>
    </comment>
    <comment ref="F20" authorId="1" shapeId="0" xr:uid="{00000000-0006-0000-0000-00000F000000}">
      <text>
        <r>
          <rPr>
            <sz val="9"/>
            <color indexed="81"/>
            <rFont val="Tahoma"/>
            <family val="2"/>
          </rPr>
          <t>Indicare il contributo per il famigliare. Nel caso in cui il campo diventi rosso significa che è stato superato l'importo massimo del contributo.</t>
        </r>
      </text>
    </comment>
    <comment ref="D21" authorId="3" shapeId="0" xr:uid="{00000000-0006-0000-0000-000010000000}">
      <text>
        <r>
          <rPr>
            <sz val="9"/>
            <color indexed="81"/>
            <rFont val="Tahoma"/>
            <family val="2"/>
          </rPr>
          <t xml:space="preserve">Contributo calcolato automaticamente in base alla quota iniziativa e alla tipologia di partecipante
</t>
        </r>
      </text>
    </comment>
    <comment ref="E21" authorId="3" shapeId="0" xr:uid="{00000000-0006-0000-0000-000011000000}">
      <text>
        <r>
          <rPr>
            <sz val="9"/>
            <color indexed="81"/>
            <rFont val="Tahoma"/>
            <family val="2"/>
          </rPr>
          <t xml:space="preserve">Contributo calcolato automaticamente in base alla quota iniziativa e alla tipologia di partecipante
</t>
        </r>
      </text>
    </comment>
    <comment ref="F21" authorId="3" shapeId="0" xr:uid="{00000000-0006-0000-0000-000012000000}">
      <text>
        <r>
          <rPr>
            <sz val="9"/>
            <color indexed="81"/>
            <rFont val="Tahoma"/>
            <family val="2"/>
          </rPr>
          <t xml:space="preserve">Contributo calcolato automaticamente in base alla quota iniziativa e alla tipologia di partecipante
</t>
        </r>
      </text>
    </comment>
    <comment ref="D23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Valore calcolato automaticamente
</t>
        </r>
      </text>
    </comment>
    <comment ref="E23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Valore calcolato automaticamente
</t>
        </r>
      </text>
    </comment>
    <comment ref="F23" authorId="1" shapeId="0" xr:uid="{00000000-0006-0000-0000-000015000000}">
      <text>
        <r>
          <rPr>
            <sz val="9"/>
            <color indexed="81"/>
            <rFont val="Tahoma"/>
            <family val="2"/>
          </rPr>
          <t xml:space="preserve">Valore calcolato automaticamente
</t>
        </r>
      </text>
    </comment>
    <comment ref="G23" authorId="1" shapeId="0" xr:uid="{00000000-0006-0000-0000-000016000000}">
      <text>
        <r>
          <rPr>
            <sz val="9"/>
            <color indexed="81"/>
            <rFont val="Tahoma"/>
            <family val="2"/>
          </rPr>
          <t xml:space="preserve">Valore calcolato automaticamente
</t>
        </r>
      </text>
    </comment>
    <comment ref="J23" authorId="1" shapeId="0" xr:uid="{00000000-0006-0000-0000-000017000000}">
      <text>
        <r>
          <rPr>
            <sz val="9"/>
            <color indexed="81"/>
            <rFont val="Tahoma"/>
            <family val="2"/>
          </rPr>
          <t xml:space="preserve">Valore calcolato automaticamente
</t>
        </r>
      </text>
    </comment>
    <comment ref="D24" authorId="3" shapeId="0" xr:uid="{00000000-0006-0000-0000-000018000000}">
      <text>
        <r>
          <rPr>
            <sz val="9"/>
            <color indexed="81"/>
            <rFont val="Tahoma"/>
            <family val="2"/>
          </rPr>
          <t xml:space="preserve">Valore calcolato automaticamente
</t>
        </r>
      </text>
    </comment>
    <comment ref="E24" authorId="3" shapeId="0" xr:uid="{00000000-0006-0000-0000-000019000000}">
      <text>
        <r>
          <rPr>
            <sz val="9"/>
            <color indexed="81"/>
            <rFont val="Tahoma"/>
            <family val="2"/>
          </rPr>
          <t xml:space="preserve">Valore calcolato automaticamente
</t>
        </r>
      </text>
    </comment>
    <comment ref="F24" authorId="3" shapeId="0" xr:uid="{00000000-0006-0000-0000-00001A000000}">
      <text>
        <r>
          <rPr>
            <sz val="9"/>
            <color indexed="81"/>
            <rFont val="Tahoma"/>
            <family val="2"/>
          </rPr>
          <t xml:space="preserve">Valore calcolato automaticamente
</t>
        </r>
      </text>
    </comment>
    <comment ref="J24" authorId="3" shapeId="0" xr:uid="{00000000-0006-0000-0000-00001B000000}">
      <text>
        <r>
          <rPr>
            <sz val="9"/>
            <color indexed="81"/>
            <rFont val="Tahoma"/>
            <family val="2"/>
          </rPr>
          <t xml:space="preserve">Valore calcolato automaticamente
</t>
        </r>
      </text>
    </comment>
  </commentList>
</comments>
</file>

<file path=xl/sharedStrings.xml><?xml version="1.0" encoding="utf-8"?>
<sst xmlns="http://schemas.openxmlformats.org/spreadsheetml/2006/main" count="142" uniqueCount="87">
  <si>
    <t>IS</t>
  </si>
  <si>
    <t>IC</t>
  </si>
  <si>
    <t>FA</t>
  </si>
  <si>
    <t>AG</t>
  </si>
  <si>
    <t xml:space="preserve">rigorosamente in ordine cronologico </t>
  </si>
  <si>
    <t>Partecipanti:</t>
  </si>
  <si>
    <t>Totale partecipanti:</t>
  </si>
  <si>
    <t>sezioni</t>
  </si>
  <si>
    <t>quote iniziativa</t>
  </si>
  <si>
    <t>contributo calcolato</t>
  </si>
  <si>
    <t>contributo effettivo</t>
  </si>
  <si>
    <t>Calcolo contributo</t>
  </si>
  <si>
    <t>contributo %</t>
  </si>
  <si>
    <t>Fasce fino a</t>
  </si>
  <si>
    <t>oltre</t>
  </si>
  <si>
    <t>unitario</t>
  </si>
  <si>
    <t>Totali</t>
  </si>
  <si>
    <t>costi da preventivi</t>
  </si>
  <si>
    <t>contributo €</t>
  </si>
  <si>
    <t>E' la percentuale da applicare all'importo dell'aggregato, per determinare il contributo per le varie fasce</t>
  </si>
  <si>
    <t>In tutti i casi, il contributo calcolato non può superare questi importi</t>
  </si>
  <si>
    <t>Il contributo inserito manualmente non può superare mai questo importo.</t>
  </si>
  <si>
    <t>Da 0 a 100 €</t>
  </si>
  <si>
    <t>Da 101 a 200 €</t>
  </si>
  <si>
    <t>Da 201 a 300 €</t>
  </si>
  <si>
    <t>Da 1501 a oltre</t>
  </si>
  <si>
    <t>Da 301 a 500 €</t>
  </si>
  <si>
    <t>Da 501 a 800 €</t>
  </si>
  <si>
    <t>Da 801 a 1500 €</t>
  </si>
  <si>
    <t>Calcoli</t>
  </si>
  <si>
    <t>Quota iniziativa</t>
  </si>
  <si>
    <t>Percentuale Contributi</t>
  </si>
  <si>
    <t>Max contributo calcolato</t>
  </si>
  <si>
    <t>Contributo calcolato</t>
  </si>
  <si>
    <t>Descrizione costo</t>
  </si>
  <si>
    <t>Addebiti totali</t>
  </si>
  <si>
    <t>Contributo totale</t>
  </si>
  <si>
    <t>collettivo</t>
  </si>
  <si>
    <t>questa</t>
  </si>
  <si>
    <t>difetto</t>
  </si>
  <si>
    <t>arr eccesso</t>
  </si>
  <si>
    <t>Importo iniziativa</t>
  </si>
  <si>
    <t>Fascia</t>
  </si>
  <si>
    <t>% sconto</t>
  </si>
  <si>
    <t>calcolo sconto</t>
  </si>
  <si>
    <t>Sconto calcolato con fascia prec</t>
  </si>
  <si>
    <t>SCONTO PROPOSTO</t>
  </si>
  <si>
    <t>Valore</t>
  </si>
  <si>
    <t>% Sconto fascia prec.</t>
  </si>
  <si>
    <t>Titolo iniziativa</t>
  </si>
  <si>
    <t>Sezione</t>
  </si>
  <si>
    <r>
      <rPr>
        <b/>
        <sz val="14"/>
        <color theme="1"/>
        <rFont val="Calibri"/>
        <family val="2"/>
        <scheme val="minor"/>
      </rPr>
      <t>Nota bene: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le aree gialle sono calcolate in automatico - le  verdi e le bianche sono scrivibili</t>
    </r>
  </si>
  <si>
    <r>
      <rPr>
        <b/>
        <sz val="14"/>
        <color theme="1"/>
        <rFont val="Calibri"/>
        <family val="2"/>
        <scheme val="minor"/>
      </rPr>
      <t>SECONDO</t>
    </r>
    <r>
      <rPr>
        <sz val="11"/>
        <color theme="1"/>
        <rFont val="Calibri"/>
        <family val="2"/>
        <scheme val="minor"/>
      </rPr>
      <t xml:space="preserve">
inserire i costi unitari e collettivi dell'iniziativa completando le informazioni con "descrizione costo" </t>
    </r>
  </si>
  <si>
    <r>
      <rPr>
        <b/>
        <sz val="14"/>
        <color theme="1"/>
        <rFont val="Calibri"/>
        <family val="2"/>
        <scheme val="minor"/>
      </rPr>
      <t>PRIMO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definire numero minimo partecipanti - titolo iniziativa e sezione </t>
    </r>
  </si>
  <si>
    <r>
      <rPr>
        <b/>
        <sz val="14"/>
        <color theme="1"/>
        <rFont val="Calibri"/>
        <family val="2"/>
        <scheme val="minor"/>
      </rPr>
      <t>TERZO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inserire in "contributo effettivo" i contributi che si vorranno applicare </t>
    </r>
  </si>
  <si>
    <t>Preventivo costi</t>
  </si>
  <si>
    <t>Solidarietà e Volontariato - minimo 15</t>
  </si>
  <si>
    <t>Milano - minimo 15</t>
  </si>
  <si>
    <t xml:space="preserve">Parma - minimo 15  </t>
  </si>
  <si>
    <t>Piacenza - minimo 15</t>
  </si>
  <si>
    <t>Rimini - minimo 15</t>
  </si>
  <si>
    <t>nessuna</t>
  </si>
  <si>
    <t>Alta Lombardia - minimo 15</t>
  </si>
  <si>
    <t>Marche - minimo 15</t>
  </si>
  <si>
    <t>Sicilia - minimo 15</t>
  </si>
  <si>
    <t>Triveneto - minimo 15</t>
  </si>
  <si>
    <t>CRAL Direzione Nazionale - minimo 15</t>
  </si>
  <si>
    <t>Contributo preventivato</t>
  </si>
  <si>
    <t>tipologia iniziativa</t>
  </si>
  <si>
    <t>eventi per bambini</t>
  </si>
  <si>
    <t>eventi per familie</t>
  </si>
  <si>
    <t>altro</t>
  </si>
  <si>
    <t>scegli la tipologia iniziativa per applicare l'agevolazione</t>
  </si>
  <si>
    <t xml:space="preserve">riduzione max ragazzi &lt;18 </t>
  </si>
  <si>
    <t>ragazzi&lt;18</t>
  </si>
  <si>
    <t>tutti</t>
  </si>
  <si>
    <t xml:space="preserve"> </t>
  </si>
  <si>
    <t>Donatori Sangue - minimo 15</t>
  </si>
  <si>
    <t xml:space="preserve">Cesena-Faenza - minimo 15 </t>
  </si>
  <si>
    <t>Firenze - minimo 15</t>
  </si>
  <si>
    <t>La Spezia - minimo 15</t>
  </si>
  <si>
    <t>Napoli - minimo 15</t>
  </si>
  <si>
    <t>Torino - minimo 15</t>
  </si>
  <si>
    <t>Roma - minimo 15</t>
  </si>
  <si>
    <t>Colonna1</t>
  </si>
  <si>
    <t>Corso di danza sportiva e ballo di coppia</t>
  </si>
  <si>
    <t>Corso di 11 lezioni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</si>
</sst>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  <numFmt numFmtId="166" formatCode="0.000"/>
    <numFmt numFmtId="167" formatCode="_-* #,##0.00\ &quot;€&quot;_-;\-* #,##0.00\ &quot;€&quot;_-;_-* &quot;-&quot;\ &quot;€&quot;_-;_-@_-"/>
    <numFmt numFmtId="168" formatCode="&quot;€&quot;\ #,##0;[Red]&quot;€&quot;\ #,##0"/>
    <numFmt numFmtId="169" formatCode="\ @"/>
  </numFmts>
  <fonts count="29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1"/>
      <name val="Calibri"/>
      <family val="2"/>
    </font>
    <font>
      <b/>
      <sz val="16"/>
      <color indexed="8"/>
      <name val="Calibri"/>
      <family val="2"/>
    </font>
    <font>
      <sz val="9"/>
      <color indexed="81"/>
      <name val="Tahoma"/>
      <family val="2"/>
    </font>
    <font>
      <sz val="12"/>
      <color indexed="8"/>
      <name val="Calibri"/>
      <family val="2"/>
    </font>
    <font>
      <sz val="11"/>
      <color indexed="10"/>
      <name val="Calibri"/>
      <family val="2"/>
    </font>
    <font>
      <b/>
      <sz val="13"/>
      <color indexed="8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4"/>
      <color rgb="FFFF0000"/>
      <name val="Calibri"/>
      <family val="2"/>
    </font>
    <font>
      <b/>
      <sz val="22"/>
      <color indexed="8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</font>
    <font>
      <sz val="10"/>
      <color indexed="1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8"/>
      <color indexed="8"/>
      <name val="Calibri"/>
      <family val="2"/>
    </font>
    <font>
      <b/>
      <sz val="24"/>
      <color indexed="8"/>
      <name val="Calibri"/>
      <family val="2"/>
    </font>
    <font>
      <b/>
      <sz val="14"/>
      <name val="Calibri"/>
      <family val="2"/>
    </font>
    <font>
      <b/>
      <sz val="14"/>
      <color indexed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D9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FDBA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4" fillId="6" borderId="26" applyNumberFormat="0" applyAlignment="0" applyProtection="0"/>
  </cellStyleXfs>
  <cellXfs count="142">
    <xf numFmtId="0" fontId="0" fillId="0" borderId="0" xfId="0"/>
    <xf numFmtId="0" fontId="0" fillId="0" borderId="8" xfId="0" applyBorder="1"/>
    <xf numFmtId="0" fontId="21" fillId="4" borderId="5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vertical="top" wrapText="1"/>
    </xf>
    <xf numFmtId="0" fontId="0" fillId="7" borderId="8" xfId="0" applyFill="1" applyBorder="1" applyAlignment="1">
      <alignment horizontal="right"/>
    </xf>
    <xf numFmtId="0" fontId="0" fillId="8" borderId="8" xfId="0" applyFill="1" applyBorder="1" applyAlignment="1">
      <alignment horizontal="right"/>
    </xf>
    <xf numFmtId="0" fontId="0" fillId="7" borderId="8" xfId="0" applyFill="1" applyBorder="1"/>
    <xf numFmtId="0" fontId="0" fillId="8" borderId="8" xfId="0" applyFill="1" applyBorder="1"/>
    <xf numFmtId="42" fontId="24" fillId="6" borderId="8" xfId="1" applyNumberFormat="1" applyBorder="1"/>
    <xf numFmtId="0" fontId="0" fillId="0" borderId="8" xfId="0" applyBorder="1" applyAlignment="1">
      <alignment wrapText="1"/>
    </xf>
    <xf numFmtId="42" fontId="0" fillId="0" borderId="8" xfId="0" applyNumberFormat="1" applyBorder="1"/>
    <xf numFmtId="166" fontId="0" fillId="0" borderId="0" xfId="0" applyNumberFormat="1"/>
    <xf numFmtId="167" fontId="0" fillId="0" borderId="0" xfId="0" applyNumberFormat="1"/>
    <xf numFmtId="44" fontId="0" fillId="0" borderId="0" xfId="0" applyNumberFormat="1"/>
    <xf numFmtId="0" fontId="0" fillId="9" borderId="0" xfId="0" applyFill="1"/>
    <xf numFmtId="44" fontId="0" fillId="9" borderId="0" xfId="0" applyNumberFormat="1" applyFill="1"/>
    <xf numFmtId="169" fontId="18" fillId="0" borderId="10" xfId="0" applyNumberFormat="1" applyFont="1" applyBorder="1" applyAlignment="1">
      <alignment horizontal="left"/>
    </xf>
    <xf numFmtId="169" fontId="18" fillId="0" borderId="8" xfId="0" applyNumberFormat="1" applyFont="1" applyBorder="1" applyAlignment="1">
      <alignment horizontal="left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7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0" fontId="22" fillId="0" borderId="0" xfId="0" applyFon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168" fontId="9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1" fillId="0" borderId="0" xfId="0" applyNumberFormat="1" applyFont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44" fontId="19" fillId="0" borderId="18" xfId="0" applyNumberFormat="1" applyFont="1" applyBorder="1" applyAlignment="1" applyProtection="1">
      <alignment horizontal="center" vertical="center"/>
      <protection locked="0"/>
    </xf>
    <xf numFmtId="44" fontId="19" fillId="0" borderId="16" xfId="0" applyNumberFormat="1" applyFont="1" applyBorder="1" applyAlignment="1" applyProtection="1">
      <alignment horizontal="center" vertical="center"/>
      <protection locked="0"/>
    </xf>
    <xf numFmtId="44" fontId="19" fillId="0" borderId="15" xfId="0" applyNumberFormat="1" applyFont="1" applyBorder="1" applyAlignment="1" applyProtection="1">
      <alignment horizontal="center" vertical="center"/>
      <protection locked="0"/>
    </xf>
    <xf numFmtId="44" fontId="15" fillId="3" borderId="7" xfId="0" applyNumberFormat="1" applyFont="1" applyFill="1" applyBorder="1" applyAlignment="1">
      <alignment horizontal="center" vertical="center"/>
    </xf>
    <xf numFmtId="44" fontId="19" fillId="0" borderId="27" xfId="0" applyNumberFormat="1" applyFont="1" applyBorder="1" applyAlignment="1" applyProtection="1">
      <alignment horizontal="center" vertical="center"/>
      <protection locked="0"/>
    </xf>
    <xf numFmtId="44" fontId="19" fillId="0" borderId="28" xfId="0" applyNumberFormat="1" applyFont="1" applyBorder="1" applyAlignment="1" applyProtection="1">
      <alignment horizontal="center" vertical="center"/>
      <protection locked="0"/>
    </xf>
    <xf numFmtId="44" fontId="19" fillId="0" borderId="29" xfId="0" applyNumberFormat="1" applyFont="1" applyBorder="1" applyAlignment="1" applyProtection="1">
      <alignment horizontal="center" vertical="center"/>
      <protection locked="0"/>
    </xf>
    <xf numFmtId="44" fontId="15" fillId="3" borderId="5" xfId="0" applyNumberFormat="1" applyFont="1" applyFill="1" applyBorder="1" applyAlignment="1">
      <alignment horizontal="center" vertical="center"/>
    </xf>
    <xf numFmtId="44" fontId="2" fillId="0" borderId="8" xfId="0" applyNumberFormat="1" applyFont="1" applyBorder="1" applyAlignment="1" applyProtection="1">
      <alignment horizontal="center" vertical="center"/>
      <protection locked="0"/>
    </xf>
    <xf numFmtId="44" fontId="12" fillId="0" borderId="0" xfId="0" applyNumberFormat="1" applyFont="1" applyAlignment="1">
      <alignment horizontal="center" vertical="center"/>
    </xf>
    <xf numFmtId="44" fontId="12" fillId="3" borderId="17" xfId="0" applyNumberFormat="1" applyFont="1" applyFill="1" applyBorder="1" applyAlignment="1">
      <alignment horizontal="center" vertical="center"/>
    </xf>
    <xf numFmtId="44" fontId="13" fillId="0" borderId="0" xfId="0" applyNumberFormat="1" applyFont="1" applyAlignment="1">
      <alignment horizontal="center" vertical="center"/>
    </xf>
    <xf numFmtId="44" fontId="1" fillId="3" borderId="12" xfId="0" applyNumberFormat="1" applyFont="1" applyFill="1" applyBorder="1" applyAlignment="1">
      <alignment horizontal="center" vertical="center"/>
    </xf>
    <xf numFmtId="44" fontId="1" fillId="3" borderId="14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>
      <alignment horizontal="center" vertical="center"/>
    </xf>
    <xf numFmtId="44" fontId="12" fillId="3" borderId="11" xfId="0" applyNumberFormat="1" applyFont="1" applyFill="1" applyBorder="1" applyAlignment="1">
      <alignment horizontal="center" vertical="center"/>
    </xf>
    <xf numFmtId="44" fontId="2" fillId="2" borderId="9" xfId="0" applyNumberFormat="1" applyFont="1" applyFill="1" applyBorder="1" applyAlignment="1">
      <alignment horizontal="center" vertical="center"/>
    </xf>
    <xf numFmtId="44" fontId="14" fillId="4" borderId="9" xfId="0" applyNumberFormat="1" applyFont="1" applyFill="1" applyBorder="1" applyAlignment="1">
      <alignment horizontal="center" vertical="center"/>
    </xf>
    <xf numFmtId="44" fontId="1" fillId="3" borderId="39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4" fontId="28" fillId="0" borderId="6" xfId="0" applyNumberFormat="1" applyFont="1" applyBorder="1" applyAlignment="1" applyProtection="1">
      <alignment horizontal="center" vertical="center"/>
      <protection locked="0"/>
    </xf>
    <xf numFmtId="44" fontId="12" fillId="3" borderId="9" xfId="0" applyNumberFormat="1" applyFont="1" applyFill="1" applyBorder="1" applyAlignment="1">
      <alignment horizontal="center" vertical="center"/>
    </xf>
    <xf numFmtId="44" fontId="2" fillId="4" borderId="9" xfId="0" applyNumberFormat="1" applyFont="1" applyFill="1" applyBorder="1" applyAlignment="1">
      <alignment horizontal="center" vertical="center"/>
    </xf>
    <xf numFmtId="44" fontId="1" fillId="3" borderId="9" xfId="0" applyNumberFormat="1" applyFont="1" applyFill="1" applyBorder="1" applyAlignment="1">
      <alignment horizontal="center" vertical="center"/>
    </xf>
    <xf numFmtId="44" fontId="12" fillId="2" borderId="9" xfId="0" applyNumberFormat="1" applyFont="1" applyFill="1" applyBorder="1" applyAlignment="1">
      <alignment horizontal="center" vertical="center" wrapText="1"/>
    </xf>
    <xf numFmtId="44" fontId="13" fillId="3" borderId="11" xfId="0" applyNumberFormat="1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/>
    </xf>
    <xf numFmtId="44" fontId="25" fillId="4" borderId="40" xfId="0" applyNumberFormat="1" applyFont="1" applyFill="1" applyBorder="1" applyAlignment="1">
      <alignment horizontal="center" vertical="center" wrapText="1"/>
    </xf>
    <xf numFmtId="0" fontId="0" fillId="0" borderId="44" xfId="0" applyBorder="1"/>
    <xf numFmtId="0" fontId="23" fillId="10" borderId="19" xfId="0" applyFont="1" applyFill="1" applyBorder="1" applyAlignment="1">
      <alignment horizontal="center" vertical="center" wrapText="1"/>
    </xf>
    <xf numFmtId="0" fontId="20" fillId="10" borderId="30" xfId="0" applyFont="1" applyFill="1" applyBorder="1" applyAlignment="1">
      <alignment horizontal="center" vertical="center" wrapText="1"/>
    </xf>
    <xf numFmtId="0" fontId="20" fillId="10" borderId="32" xfId="0" applyFont="1" applyFill="1" applyBorder="1" applyAlignment="1">
      <alignment horizontal="center" vertical="center" wrapText="1"/>
    </xf>
    <xf numFmtId="0" fontId="20" fillId="10" borderId="31" xfId="0" applyFont="1" applyFill="1" applyBorder="1" applyAlignment="1">
      <alignment horizontal="center" vertical="center" wrapText="1"/>
    </xf>
    <xf numFmtId="0" fontId="0" fillId="10" borderId="30" xfId="0" applyFill="1" applyBorder="1" applyAlignment="1">
      <alignment horizontal="center" vertical="center" wrapText="1"/>
    </xf>
    <xf numFmtId="0" fontId="0" fillId="10" borderId="32" xfId="0" applyFill="1" applyBorder="1" applyAlignment="1">
      <alignment horizontal="center" vertical="center" wrapText="1"/>
    </xf>
    <xf numFmtId="0" fontId="0" fillId="10" borderId="31" xfId="0" applyFill="1" applyBorder="1" applyAlignment="1">
      <alignment horizontal="center" vertical="center" wrapText="1"/>
    </xf>
    <xf numFmtId="0" fontId="23" fillId="10" borderId="25" xfId="0" applyFont="1" applyFill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17" fillId="0" borderId="1" xfId="0" applyNumberFormat="1" applyFont="1" applyBorder="1" applyAlignment="1" applyProtection="1">
      <alignment horizontal="left" vertical="center"/>
      <protection locked="0"/>
    </xf>
    <xf numFmtId="49" fontId="17" fillId="0" borderId="11" xfId="0" applyNumberFormat="1" applyFont="1" applyBorder="1" applyAlignment="1" applyProtection="1">
      <alignment horizontal="left" vertical="center"/>
      <protection locked="0"/>
    </xf>
    <xf numFmtId="49" fontId="17" fillId="0" borderId="12" xfId="0" applyNumberFormat="1" applyFont="1" applyBorder="1" applyAlignment="1" applyProtection="1">
      <alignment horizontal="left" vertical="center"/>
      <protection locked="0"/>
    </xf>
    <xf numFmtId="49" fontId="17" fillId="0" borderId="2" xfId="0" applyNumberFormat="1" applyFont="1" applyBorder="1" applyAlignment="1" applyProtection="1">
      <alignment horizontal="left" vertical="center"/>
      <protection locked="0"/>
    </xf>
    <xf numFmtId="49" fontId="17" fillId="0" borderId="8" xfId="0" applyNumberFormat="1" applyFont="1" applyBorder="1" applyAlignment="1" applyProtection="1">
      <alignment horizontal="left" vertical="center"/>
      <protection locked="0"/>
    </xf>
    <xf numFmtId="49" fontId="17" fillId="0" borderId="13" xfId="0" applyNumberFormat="1" applyFont="1" applyBorder="1" applyAlignment="1" applyProtection="1">
      <alignment horizontal="left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49" fontId="17" fillId="0" borderId="3" xfId="0" applyNumberFormat="1" applyFont="1" applyBorder="1" applyAlignment="1" applyProtection="1">
      <alignment horizontal="left" vertical="center"/>
      <protection locked="0"/>
    </xf>
    <xf numFmtId="49" fontId="17" fillId="0" borderId="9" xfId="0" applyNumberFormat="1" applyFont="1" applyBorder="1" applyAlignment="1" applyProtection="1">
      <alignment horizontal="left" vertical="center"/>
      <protection locked="0"/>
    </xf>
    <xf numFmtId="49" fontId="17" fillId="0" borderId="14" xfId="0" applyNumberFormat="1" applyFont="1" applyBorder="1" applyAlignment="1" applyProtection="1">
      <alignment horizontal="left" vertical="center"/>
      <protection locked="0"/>
    </xf>
    <xf numFmtId="0" fontId="1" fillId="5" borderId="22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2">
    <cellStyle name="Input" xfId="1" builtinId="20"/>
    <cellStyle name="Normale" xfId="0" builtinId="0"/>
  </cellStyles>
  <dxfs count="22"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FF99"/>
        </patternFill>
      </fill>
    </dxf>
    <dxf>
      <fill>
        <patternFill>
          <bgColor rgb="FFFFC000"/>
        </patternFill>
      </fill>
    </dxf>
    <dxf>
      <fill>
        <patternFill>
          <bgColor rgb="FFCCFFCC"/>
        </patternFill>
      </fill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CFDBA9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CFDBA9"/>
      <color rgb="FFCCD3B1"/>
      <color rgb="FFEBFD91"/>
      <color rgb="FFCCFFCC"/>
      <color rgb="FFCCFF99"/>
      <color rgb="FF99FF99"/>
      <color rgb="FF99FF66"/>
      <color rgb="FFAEDBF2"/>
      <color rgb="FFBBD2E5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B4:B25" totalsRowShown="0" headerRowDxfId="21" tableBorderDxfId="20">
  <autoFilter ref="B4:B25" xr:uid="{00000000-0009-0000-0100-000001000000}"/>
  <tableColumns count="1">
    <tableColumn id="1" xr3:uid="{00000000-0010-0000-0000-000001000000}" name="Colonna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M33"/>
  <sheetViews>
    <sheetView showGridLines="0" tabSelected="1" topLeftCell="C1" zoomScaleNormal="100" workbookViewId="0">
      <selection activeCell="L20" sqref="L20"/>
    </sheetView>
  </sheetViews>
  <sheetFormatPr defaultColWidth="9.140625" defaultRowHeight="15" x14ac:dyDescent="0.25"/>
  <cols>
    <col min="1" max="1" width="1.5703125" style="24" customWidth="1"/>
    <col min="2" max="2" width="22.42578125" style="24" customWidth="1"/>
    <col min="3" max="3" width="18.140625" style="24" customWidth="1"/>
    <col min="4" max="7" width="12.7109375" style="24" customWidth="1"/>
    <col min="8" max="8" width="12.140625" style="24" customWidth="1"/>
    <col min="9" max="10" width="18.7109375" style="24" customWidth="1"/>
    <col min="11" max="11" width="9.140625" style="24" customWidth="1"/>
    <col min="12" max="12" width="9.7109375" style="24" customWidth="1"/>
    <col min="13" max="13" width="9.140625" style="24" customWidth="1"/>
    <col min="14" max="16384" width="9.140625" style="24"/>
  </cols>
  <sheetData>
    <row r="1" spans="2:11" s="19" customFormat="1" ht="19.5" customHeight="1" x14ac:dyDescent="0.25">
      <c r="B1" s="93" t="str">
        <f>IFERROR("Determinazione prezzo per  iniziativa - Fascia " &amp;IF(G19&gt;1500,Tabelle!C19,VLOOKUP(G19-1,Tabelle!B4:C18,2,TRUE)),"Determinazione prezzo per  iniziativa")</f>
        <v>Determinazione prezzo per  iniziativa - Fascia Da 101 a 200 €</v>
      </c>
      <c r="C1" s="94"/>
      <c r="D1" s="94"/>
      <c r="E1" s="94"/>
      <c r="F1" s="94"/>
      <c r="G1" s="94"/>
      <c r="H1" s="94"/>
      <c r="I1" s="94"/>
      <c r="J1" s="95"/>
    </row>
    <row r="2" spans="2:11" s="19" customFormat="1" ht="18" customHeight="1" thickBot="1" x14ac:dyDescent="0.3">
      <c r="B2" s="96"/>
      <c r="C2" s="97"/>
      <c r="D2" s="97"/>
      <c r="E2" s="97"/>
      <c r="F2" s="97"/>
      <c r="G2" s="97"/>
      <c r="H2" s="97"/>
      <c r="I2" s="97"/>
      <c r="J2" s="98"/>
    </row>
    <row r="3" spans="2:11" s="19" customFormat="1" ht="12" customHeight="1" thickBot="1" x14ac:dyDescent="0.3">
      <c r="C3" s="20"/>
      <c r="D3" s="20"/>
      <c r="E3" s="20"/>
      <c r="F3" s="21"/>
      <c r="G3" s="21"/>
      <c r="H3" s="22"/>
      <c r="I3" s="22"/>
      <c r="J3" s="22"/>
    </row>
    <row r="4" spans="2:11" s="23" customFormat="1" ht="22.15" customHeight="1" thickBot="1" x14ac:dyDescent="0.3">
      <c r="B4" s="87" t="s">
        <v>84</v>
      </c>
      <c r="C4" s="106" t="s">
        <v>5</v>
      </c>
      <c r="D4" s="46" t="s">
        <v>74</v>
      </c>
      <c r="E4" s="47" t="s">
        <v>1</v>
      </c>
      <c r="F4" s="47" t="s">
        <v>2</v>
      </c>
      <c r="G4" s="67" t="s">
        <v>3</v>
      </c>
      <c r="H4" s="99" t="s">
        <v>49</v>
      </c>
      <c r="I4" s="100"/>
      <c r="J4" s="101"/>
      <c r="K4" s="19"/>
    </row>
    <row r="5" spans="2:11" s="23" customFormat="1" ht="22.15" customHeight="1" x14ac:dyDescent="0.25">
      <c r="B5" s="86" t="s">
        <v>53</v>
      </c>
      <c r="C5" s="107"/>
      <c r="D5" s="68">
        <v>0</v>
      </c>
      <c r="E5" s="45">
        <v>8</v>
      </c>
      <c r="F5" s="45">
        <v>4</v>
      </c>
      <c r="G5" s="69">
        <v>3</v>
      </c>
      <c r="H5" s="104" t="s">
        <v>85</v>
      </c>
      <c r="I5" s="104"/>
      <c r="J5" s="105"/>
      <c r="K5" s="19"/>
    </row>
    <row r="6" spans="2:11" ht="22.15" customHeight="1" thickBot="1" x14ac:dyDescent="0.3">
      <c r="B6" s="87"/>
      <c r="C6" s="108"/>
      <c r="D6" s="109" t="s">
        <v>6</v>
      </c>
      <c r="E6" s="110"/>
      <c r="F6" s="110"/>
      <c r="G6" s="70">
        <f>D5+E5+F5+G5</f>
        <v>15</v>
      </c>
      <c r="H6" s="52" t="s">
        <v>50</v>
      </c>
      <c r="I6" s="102" t="s">
        <v>58</v>
      </c>
      <c r="J6" s="103"/>
      <c r="K6" s="19"/>
    </row>
    <row r="7" spans="2:11" ht="12" customHeight="1" thickBot="1" x14ac:dyDescent="0.3">
      <c r="B7" s="88"/>
      <c r="C7" s="26"/>
      <c r="D7" s="26"/>
      <c r="E7" s="26"/>
      <c r="F7" s="26"/>
      <c r="G7" s="20"/>
      <c r="H7" s="20"/>
      <c r="I7" s="50"/>
      <c r="J7" s="50"/>
    </row>
    <row r="8" spans="2:11" ht="18" customHeight="1" thickBot="1" x14ac:dyDescent="0.3">
      <c r="B8" s="25"/>
      <c r="C8" s="120" t="s">
        <v>34</v>
      </c>
      <c r="D8" s="121"/>
      <c r="E8" s="121"/>
      <c r="F8" s="121"/>
      <c r="G8" s="121"/>
      <c r="H8" s="121"/>
      <c r="I8" s="118" t="s">
        <v>17</v>
      </c>
      <c r="J8" s="119"/>
    </row>
    <row r="9" spans="2:11" ht="18" customHeight="1" thickBot="1" x14ac:dyDescent="0.3">
      <c r="B9" s="89" t="s">
        <v>52</v>
      </c>
      <c r="C9" s="122"/>
      <c r="D9" s="123"/>
      <c r="E9" s="123"/>
      <c r="F9" s="123"/>
      <c r="G9" s="123"/>
      <c r="H9" s="123"/>
      <c r="I9" s="49" t="s">
        <v>15</v>
      </c>
      <c r="J9" s="27" t="s">
        <v>37</v>
      </c>
    </row>
    <row r="10" spans="2:11" ht="12.95" customHeight="1" x14ac:dyDescent="0.25">
      <c r="B10" s="90"/>
      <c r="C10" s="124" t="s">
        <v>86</v>
      </c>
      <c r="D10" s="125"/>
      <c r="E10" s="125"/>
      <c r="F10" s="125"/>
      <c r="G10" s="125"/>
      <c r="H10" s="126"/>
      <c r="I10" s="53">
        <v>165</v>
      </c>
      <c r="J10" s="57"/>
    </row>
    <row r="11" spans="2:11" ht="12.95" customHeight="1" x14ac:dyDescent="0.25">
      <c r="B11" s="90"/>
      <c r="C11" s="127"/>
      <c r="D11" s="128"/>
      <c r="E11" s="128"/>
      <c r="F11" s="128"/>
      <c r="G11" s="128"/>
      <c r="H11" s="129"/>
      <c r="I11" s="54"/>
      <c r="J11" s="58" t="s">
        <v>76</v>
      </c>
    </row>
    <row r="12" spans="2:11" ht="12.95" customHeight="1" x14ac:dyDescent="0.25">
      <c r="B12" s="90"/>
      <c r="C12" s="127"/>
      <c r="D12" s="128"/>
      <c r="E12" s="128"/>
      <c r="F12" s="128"/>
      <c r="G12" s="128"/>
      <c r="H12" s="129"/>
      <c r="I12" s="54"/>
      <c r="J12" s="58"/>
    </row>
    <row r="13" spans="2:11" ht="12.95" customHeight="1" x14ac:dyDescent="0.25">
      <c r="B13" s="90"/>
      <c r="C13" s="127"/>
      <c r="D13" s="128"/>
      <c r="E13" s="128"/>
      <c r="F13" s="128"/>
      <c r="G13" s="128"/>
      <c r="H13" s="129"/>
      <c r="I13" s="54"/>
      <c r="J13" s="58"/>
    </row>
    <row r="14" spans="2:11" ht="12.95" customHeight="1" x14ac:dyDescent="0.25">
      <c r="B14" s="90"/>
      <c r="C14" s="130"/>
      <c r="D14" s="131"/>
      <c r="E14" s="131"/>
      <c r="F14" s="131"/>
      <c r="G14" s="131"/>
      <c r="H14" s="132"/>
      <c r="I14" s="54"/>
      <c r="J14" s="58"/>
    </row>
    <row r="15" spans="2:11" ht="12.95" customHeight="1" x14ac:dyDescent="0.25">
      <c r="B15" s="90"/>
      <c r="C15" s="130"/>
      <c r="D15" s="131"/>
      <c r="E15" s="131"/>
      <c r="F15" s="131"/>
      <c r="G15" s="131"/>
      <c r="H15" s="132"/>
      <c r="I15" s="54"/>
      <c r="J15" s="58"/>
    </row>
    <row r="16" spans="2:11" ht="12.95" customHeight="1" thickBot="1" x14ac:dyDescent="0.3">
      <c r="B16" s="90"/>
      <c r="C16" s="133"/>
      <c r="D16" s="134"/>
      <c r="E16" s="134"/>
      <c r="F16" s="134"/>
      <c r="G16" s="134"/>
      <c r="H16" s="135"/>
      <c r="I16" s="55"/>
      <c r="J16" s="59"/>
    </row>
    <row r="17" spans="2:13" ht="21" customHeight="1" thickBot="1" x14ac:dyDescent="0.3">
      <c r="B17" s="91"/>
      <c r="C17" s="51"/>
      <c r="D17" s="51"/>
      <c r="E17" s="51"/>
      <c r="F17" s="28"/>
      <c r="G17" s="28"/>
      <c r="H17" s="29" t="s">
        <v>16</v>
      </c>
      <c r="I17" s="56">
        <f>SUM(I10:I16)</f>
        <v>165</v>
      </c>
      <c r="J17" s="60">
        <f>SUM(J10:J16)</f>
        <v>0</v>
      </c>
    </row>
    <row r="18" spans="2:13" ht="21" customHeight="1" thickBot="1" x14ac:dyDescent="0.3">
      <c r="C18" s="26"/>
      <c r="D18" s="48" t="s">
        <v>74</v>
      </c>
      <c r="E18" s="48" t="s">
        <v>1</v>
      </c>
      <c r="F18" s="48" t="s">
        <v>2</v>
      </c>
      <c r="G18" s="48" t="s">
        <v>3</v>
      </c>
      <c r="H18" s="20"/>
      <c r="I18" s="50"/>
      <c r="J18" s="50"/>
    </row>
    <row r="19" spans="2:13" ht="21" customHeight="1" thickBot="1" x14ac:dyDescent="0.3">
      <c r="B19" s="25"/>
      <c r="C19" s="30" t="s">
        <v>8</v>
      </c>
      <c r="D19" s="71">
        <f>F19-D20</f>
        <v>140</v>
      </c>
      <c r="E19" s="71">
        <f>IFERROR(G19-E20,0)</f>
        <v>125</v>
      </c>
      <c r="F19" s="71">
        <f>IFERROR(G19-F20,0)</f>
        <v>140</v>
      </c>
      <c r="G19" s="63">
        <f>IFERROR(J17/G6+I17,0)</f>
        <v>165</v>
      </c>
      <c r="H19" s="111" t="s">
        <v>67</v>
      </c>
      <c r="I19" s="112"/>
      <c r="J19" s="76"/>
      <c r="M19" s="24" t="s">
        <v>76</v>
      </c>
    </row>
    <row r="20" spans="2:13" ht="40.5" customHeight="1" thickBot="1" x14ac:dyDescent="0.3">
      <c r="B20" s="86" t="s">
        <v>54</v>
      </c>
      <c r="C20" s="31" t="s">
        <v>10</v>
      </c>
      <c r="D20" s="61">
        <v>0</v>
      </c>
      <c r="E20" s="61">
        <v>40</v>
      </c>
      <c r="F20" s="61">
        <v>25</v>
      </c>
      <c r="G20" s="83"/>
      <c r="H20" s="113" t="s">
        <v>72</v>
      </c>
      <c r="I20" s="113"/>
      <c r="J20" s="61" t="s">
        <v>75</v>
      </c>
      <c r="K20" s="32"/>
      <c r="L20" s="32"/>
      <c r="M20" s="32"/>
    </row>
    <row r="21" spans="2:13" ht="27.95" customHeight="1" thickBot="1" x14ac:dyDescent="0.3">
      <c r="B21" s="87"/>
      <c r="C21" s="33" t="s">
        <v>9</v>
      </c>
      <c r="D21" s="72">
        <f>J21</f>
        <v>30</v>
      </c>
      <c r="E21" s="72">
        <f>Tabelle!K8</f>
        <v>50</v>
      </c>
      <c r="F21" s="72">
        <f>Tabelle!L8</f>
        <v>34.65</v>
      </c>
      <c r="G21" s="73"/>
      <c r="H21" s="136" t="s">
        <v>73</v>
      </c>
      <c r="I21" s="137"/>
      <c r="J21" s="74">
        <f>IF(J20=Tabelle!$N$2,"non previsto",
IF(F19/100*30&lt;=30,F19/100*30,30))</f>
        <v>30</v>
      </c>
      <c r="K21" s="32"/>
      <c r="L21" s="32"/>
      <c r="M21" s="32"/>
    </row>
    <row r="22" spans="2:13" ht="12" customHeight="1" thickBot="1" x14ac:dyDescent="0.3">
      <c r="B22" s="88"/>
      <c r="C22" s="34"/>
      <c r="D22" s="62"/>
      <c r="E22" s="64"/>
      <c r="F22" s="64"/>
      <c r="G22" s="64"/>
      <c r="H22" s="35"/>
      <c r="I22" s="36"/>
      <c r="J22" s="37"/>
    </row>
    <row r="23" spans="2:13" ht="35.1" customHeight="1" thickBot="1" x14ac:dyDescent="0.3">
      <c r="C23" s="46" t="s">
        <v>35</v>
      </c>
      <c r="D23" s="81">
        <f>D5*D19</f>
        <v>0</v>
      </c>
      <c r="E23" s="81">
        <f>E5*E19</f>
        <v>1000</v>
      </c>
      <c r="F23" s="81">
        <f>F5*F19</f>
        <v>560</v>
      </c>
      <c r="G23" s="81">
        <f>G5*G19</f>
        <v>495</v>
      </c>
      <c r="H23" s="117"/>
      <c r="I23" s="117"/>
      <c r="J23" s="65">
        <f>D23+E23+F23+G23</f>
        <v>2055</v>
      </c>
    </row>
    <row r="24" spans="2:13" ht="35.1" customHeight="1" thickBot="1" x14ac:dyDescent="0.3">
      <c r="B24" s="85" t="s">
        <v>55</v>
      </c>
      <c r="C24" s="75" t="s">
        <v>36</v>
      </c>
      <c r="D24" s="77">
        <f>(D20)*D5</f>
        <v>0</v>
      </c>
      <c r="E24" s="77">
        <f>(E20)*E5</f>
        <v>320</v>
      </c>
      <c r="F24" s="77">
        <f>(F20)*F5</f>
        <v>100</v>
      </c>
      <c r="G24" s="78"/>
      <c r="H24" s="80" t="str">
        <f>IF(I24&gt;0,"Risparmio","Costo")</f>
        <v>Costo</v>
      </c>
      <c r="I24" s="79">
        <f>J19-J24</f>
        <v>-420</v>
      </c>
      <c r="J24" s="66">
        <f>D24+E24+F24+F20*D5</f>
        <v>420</v>
      </c>
    </row>
    <row r="25" spans="2:13" ht="12" customHeight="1" thickBot="1" x14ac:dyDescent="0.3">
      <c r="B25" s="92"/>
      <c r="C25" s="38"/>
      <c r="E25" s="38"/>
      <c r="H25" s="38"/>
      <c r="I25" s="39"/>
      <c r="J25" s="40"/>
    </row>
    <row r="26" spans="2:13" s="41" customFormat="1" ht="23.45" customHeight="1" thickBot="1" x14ac:dyDescent="0.3">
      <c r="C26" s="114" t="s">
        <v>51</v>
      </c>
      <c r="D26" s="115"/>
      <c r="E26" s="115"/>
      <c r="F26" s="115"/>
      <c r="G26" s="115"/>
      <c r="H26" s="115"/>
      <c r="I26" s="115"/>
      <c r="J26" s="116"/>
      <c r="K26" s="24"/>
      <c r="L26" s="24"/>
      <c r="M26" s="24"/>
    </row>
    <row r="27" spans="2:13" s="42" customFormat="1" ht="23.45" customHeight="1" x14ac:dyDescent="0.25">
      <c r="C27" s="51"/>
      <c r="D27" s="51"/>
      <c r="E27" s="51"/>
      <c r="F27" s="51"/>
      <c r="G27" s="51"/>
      <c r="H27" s="51"/>
      <c r="I27" s="51"/>
      <c r="J27" s="51"/>
    </row>
    <row r="28" spans="2:13" ht="23.45" customHeight="1" x14ac:dyDescent="0.25">
      <c r="C28" s="51"/>
      <c r="D28" s="51"/>
      <c r="E28" s="51"/>
      <c r="F28" s="51"/>
      <c r="G28" s="51"/>
      <c r="H28" s="51"/>
      <c r="I28" s="51"/>
      <c r="J28" s="51"/>
    </row>
    <row r="29" spans="2:13" s="41" customFormat="1" ht="23.45" customHeight="1" x14ac:dyDescent="0.25">
      <c r="C29" s="24"/>
      <c r="H29" s="43"/>
      <c r="I29" s="43"/>
      <c r="J29" s="44"/>
    </row>
    <row r="30" spans="2:13" ht="23.45" customHeight="1" x14ac:dyDescent="0.25"/>
    <row r="31" spans="2:13" ht="23.45" customHeight="1" x14ac:dyDescent="0.25"/>
    <row r="33" spans="9:9" ht="15.75" x14ac:dyDescent="0.25">
      <c r="I33" s="41"/>
    </row>
  </sheetData>
  <sheetProtection algorithmName="SHA-512" hashValue="/OvSOegG78ZzlXD9YQm5v09S12rCNmMwyy0kNOEb2c1obYLo1sjAaoEIuy20MUlH0xmXVByqVQN8GaL0A631Vg==" saltValue="pWu4JZZSVz4ojie7UF1bXQ==" spinCount="100000" sheet="1" objects="1" scenarios="1"/>
  <mergeCells count="20">
    <mergeCell ref="H19:I19"/>
    <mergeCell ref="H20:I20"/>
    <mergeCell ref="C26:J26"/>
    <mergeCell ref="H23:I23"/>
    <mergeCell ref="I8:J8"/>
    <mergeCell ref="C8:H9"/>
    <mergeCell ref="C10:H10"/>
    <mergeCell ref="C11:H11"/>
    <mergeCell ref="C12:H12"/>
    <mergeCell ref="C13:H13"/>
    <mergeCell ref="C14:H14"/>
    <mergeCell ref="C15:H15"/>
    <mergeCell ref="C16:H16"/>
    <mergeCell ref="H21:I21"/>
    <mergeCell ref="B1:J2"/>
    <mergeCell ref="H4:J4"/>
    <mergeCell ref="I6:J6"/>
    <mergeCell ref="H5:J5"/>
    <mergeCell ref="C4:C6"/>
    <mergeCell ref="D6:F6"/>
  </mergeCells>
  <conditionalFormatting sqref="C10:C16">
    <cfRule type="containsBlanks" dxfId="19" priority="147">
      <formula>LEN(TRIM(C10))=0</formula>
    </cfRule>
    <cfRule type="containsBlanks" dxfId="18" priority="148">
      <formula>LEN(TRIM(C10))=0</formula>
    </cfRule>
  </conditionalFormatting>
  <conditionalFormatting sqref="D5">
    <cfRule type="containsBlanks" dxfId="17" priority="195">
      <formula>LEN(TRIM(D5))=0</formula>
    </cfRule>
  </conditionalFormatting>
  <conditionalFormatting sqref="D20">
    <cfRule type="cellIs" dxfId="16" priority="15" operator="greaterThan">
      <formula>$D$21</formula>
    </cfRule>
  </conditionalFormatting>
  <conditionalFormatting sqref="D20:F20 I10:J16">
    <cfRule type="containsBlanks" dxfId="15" priority="184">
      <formula>LEN(TRIM(D10))=0</formula>
    </cfRule>
  </conditionalFormatting>
  <conditionalFormatting sqref="D21:F21">
    <cfRule type="containsBlanks" dxfId="14" priority="8">
      <formula>LEN(TRIM(D21))=0</formula>
    </cfRule>
    <cfRule type="containsBlanks" dxfId="13" priority="9">
      <formula>LEN(TRIM(D21))=0</formula>
    </cfRule>
  </conditionalFormatting>
  <conditionalFormatting sqref="D5:G5">
    <cfRule type="containsBlanks" dxfId="12" priority="179">
      <formula>LEN(TRIM(D5))=0</formula>
    </cfRule>
    <cfRule type="containsBlanks" dxfId="11" priority="222">
      <formula>LEN(TRIM(D5))=0</formula>
    </cfRule>
    <cfRule type="containsBlanks" dxfId="10" priority="229">
      <formula>LEN(TRIM(D5))=0</formula>
    </cfRule>
  </conditionalFormatting>
  <conditionalFormatting sqref="E5">
    <cfRule type="containsBlanks" dxfId="9" priority="194">
      <formula>LEN(TRIM(E5))=0</formula>
    </cfRule>
  </conditionalFormatting>
  <conditionalFormatting sqref="E20">
    <cfRule type="cellIs" dxfId="8" priority="14" operator="greaterThan">
      <formula>$E$21</formula>
    </cfRule>
  </conditionalFormatting>
  <conditionalFormatting sqref="F20">
    <cfRule type="cellIs" dxfId="7" priority="13" operator="greaterThan">
      <formula>$F$21</formula>
    </cfRule>
  </conditionalFormatting>
  <conditionalFormatting sqref="F5:G5">
    <cfRule type="containsBlanks" dxfId="6" priority="192">
      <formula>LEN(TRIM(F5))=0</formula>
    </cfRule>
  </conditionalFormatting>
  <conditionalFormatting sqref="G5">
    <cfRule type="expression" dxfId="5" priority="153">
      <formula>G5&gt;($D$5+$E$5+$F$5)</formula>
    </cfRule>
  </conditionalFormatting>
  <conditionalFormatting sqref="I24">
    <cfRule type="cellIs" dxfId="4" priority="10" operator="lessThan">
      <formula>0</formula>
    </cfRule>
  </conditionalFormatting>
  <conditionalFormatting sqref="I10:J16">
    <cfRule type="containsBlanks" dxfId="3" priority="203">
      <formula>LEN(TRIM(I10))=0</formula>
    </cfRule>
  </conditionalFormatting>
  <conditionalFormatting sqref="J19">
    <cfRule type="containsBlanks" dxfId="2" priority="12">
      <formula>LEN(TRIM(J19))=0</formula>
    </cfRule>
  </conditionalFormatting>
  <conditionalFormatting sqref="J19:J20">
    <cfRule type="containsBlanks" dxfId="1" priority="2">
      <formula>LEN(TRIM(J19))=0</formula>
    </cfRule>
  </conditionalFormatting>
  <conditionalFormatting sqref="J20">
    <cfRule type="cellIs" dxfId="0" priority="1" operator="greaterThan">
      <formula>$F$21</formula>
    </cfRule>
  </conditionalFormatting>
  <dataValidations count="1">
    <dataValidation type="decimal" errorStyle="warning" allowBlank="1" showInputMessage="1" showErrorMessage="1" errorTitle="Errore" error="Hai superato l'importo massimo previsto per il contributo di questa categoria" sqref="D20:F20" xr:uid="{00000000-0002-0000-0000-000000000000}">
      <formula1>0</formula1>
      <formula2>D21</formula2>
    </dataValidation>
  </dataValidations>
  <printOptions horizontalCentered="1" verticalCentered="1"/>
  <pageMargins left="0.11811023622047245" right="0.11811023622047245" top="0" bottom="0" header="0.19685039370078741" footer="0.19685039370078741"/>
  <pageSetup paperSize="9" orientation="landscape" horizontalDpi="300" verticalDpi="300" r:id="rId1"/>
  <headerFooter differentOddEven="1">
    <oddFooter>&amp;Lv.21 Prima nota iniziativa&amp;C_x000D_&amp;1#&amp;"Aptos"&amp;10&amp;K3CB371 Pubblico</oddFooter>
    <evenFooter>&amp;C_x000D_&amp;1#&amp;"Aptos"&amp;10&amp;K3CB371 Pubblico</even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Tabelle!$N$5</xm:f>
          </x14:formula1>
          <xm:sqref>J20</xm:sqref>
        </x14:dataValidation>
        <x14:dataValidation type="list" allowBlank="1" showInputMessage="1" showErrorMessage="1" xr:uid="{00000000-0002-0000-0000-000002000000}">
          <x14:formula1>
            <xm:f>sezioni!$B$6:$B$23</xm:f>
          </x14:formula1>
          <xm:sqref>I6:J6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opLeftCell="D1" workbookViewId="0">
      <selection activeCell="N5" sqref="N5"/>
    </sheetView>
  </sheetViews>
  <sheetFormatPr defaultRowHeight="15" x14ac:dyDescent="0.25"/>
  <cols>
    <col min="3" max="3" width="14.140625" bestFit="1" customWidth="1"/>
    <col min="8" max="8" width="16.7109375" bestFit="1" customWidth="1"/>
    <col min="9" max="9" width="29.140625" bestFit="1" customWidth="1"/>
    <col min="10" max="12" width="17.5703125" customWidth="1"/>
    <col min="14" max="14" width="24.28515625" customWidth="1"/>
  </cols>
  <sheetData>
    <row r="1" spans="1:14" ht="15.75" x14ac:dyDescent="0.25">
      <c r="C1" s="138" t="s">
        <v>11</v>
      </c>
      <c r="D1" s="138"/>
      <c r="E1" s="138"/>
      <c r="F1" s="138"/>
      <c r="G1" s="138"/>
      <c r="J1" t="s">
        <v>41</v>
      </c>
      <c r="K1" s="13">
        <f>'dare avere'!G19</f>
        <v>165</v>
      </c>
      <c r="N1" s="82" t="s">
        <v>68</v>
      </c>
    </row>
    <row r="2" spans="1:14" x14ac:dyDescent="0.25">
      <c r="C2" s="139" t="s">
        <v>13</v>
      </c>
      <c r="D2" s="139"/>
      <c r="E2" s="138" t="s">
        <v>12</v>
      </c>
      <c r="F2" s="138"/>
      <c r="G2" s="138"/>
      <c r="J2" t="s">
        <v>42</v>
      </c>
      <c r="K2">
        <f>INDEX(Tabelle!A4:G18,MATCH(CEILING(K1,100),Tabelle!D4:D18),1)</f>
        <v>2</v>
      </c>
      <c r="N2" s="1" t="s">
        <v>71</v>
      </c>
    </row>
    <row r="3" spans="1:14" x14ac:dyDescent="0.25">
      <c r="A3" s="3" t="s">
        <v>42</v>
      </c>
      <c r="B3" s="3" t="s">
        <v>47</v>
      </c>
      <c r="C3" s="139"/>
      <c r="D3" s="139"/>
      <c r="E3" s="3" t="s">
        <v>0</v>
      </c>
      <c r="F3" s="3" t="s">
        <v>1</v>
      </c>
      <c r="G3" s="3" t="s">
        <v>2</v>
      </c>
      <c r="J3" s="3" t="s">
        <v>0</v>
      </c>
      <c r="K3" s="3" t="s">
        <v>1</v>
      </c>
      <c r="L3" s="3" t="s">
        <v>2</v>
      </c>
      <c r="N3" s="1" t="s">
        <v>69</v>
      </c>
    </row>
    <row r="4" spans="1:14" x14ac:dyDescent="0.25">
      <c r="A4" s="3">
        <v>1</v>
      </c>
      <c r="B4" s="3">
        <v>0</v>
      </c>
      <c r="C4" s="5" t="s">
        <v>22</v>
      </c>
      <c r="D4" s="7">
        <v>100</v>
      </c>
      <c r="E4" s="7">
        <v>50</v>
      </c>
      <c r="F4" s="7">
        <v>50</v>
      </c>
      <c r="G4" s="7">
        <v>27</v>
      </c>
      <c r="I4" t="s">
        <v>43</v>
      </c>
      <c r="J4">
        <f>IFERROR(VLOOKUP(CEILING(K1,100),$D$4:$G$19,2,0),E19)</f>
        <v>30</v>
      </c>
      <c r="K4">
        <f>IFERROR(VLOOKUP(CEILING(K1,100),$D$4:$G$19,3,0),F19)</f>
        <v>30</v>
      </c>
      <c r="L4">
        <f>IFERROR(VLOOKUP(CEILING(K1,100),$D$4:$G$19,4,0),G19)</f>
        <v>21</v>
      </c>
      <c r="N4" s="1" t="s">
        <v>70</v>
      </c>
    </row>
    <row r="5" spans="1:14" x14ac:dyDescent="0.25">
      <c r="A5" s="3">
        <v>2</v>
      </c>
      <c r="B5" s="3">
        <v>100</v>
      </c>
      <c r="C5" s="6" t="s">
        <v>23</v>
      </c>
      <c r="D5" s="8">
        <v>200</v>
      </c>
      <c r="E5" s="8">
        <v>30</v>
      </c>
      <c r="F5" s="8">
        <v>30</v>
      </c>
      <c r="G5" s="8">
        <v>21</v>
      </c>
      <c r="I5" t="s">
        <v>44</v>
      </c>
      <c r="J5" s="14">
        <f>IF($K$1*J4/100&gt;100,100,$K$1*J4/100)</f>
        <v>49.5</v>
      </c>
      <c r="K5" s="14">
        <f>IF($K$1*K4/100&gt;100,100,$K$1*K4/100)</f>
        <v>49.5</v>
      </c>
      <c r="L5" s="14">
        <f>IF($K$1*L4/100&gt;80,80,$K$1*L4/100)</f>
        <v>34.65</v>
      </c>
      <c r="N5" s="84" t="s">
        <v>75</v>
      </c>
    </row>
    <row r="6" spans="1:14" x14ac:dyDescent="0.25">
      <c r="A6" s="3">
        <v>3</v>
      </c>
      <c r="B6" s="3">
        <v>200</v>
      </c>
      <c r="C6" s="5" t="s">
        <v>24</v>
      </c>
      <c r="D6" s="7">
        <v>300</v>
      </c>
      <c r="E6" s="7">
        <v>25</v>
      </c>
      <c r="F6" s="7">
        <v>25</v>
      </c>
      <c r="G6" s="7">
        <v>17</v>
      </c>
      <c r="I6" t="s">
        <v>48</v>
      </c>
      <c r="J6">
        <f>IF($K$2=1,J4,VLOOKUP($K$2-1,$A$4:$G$19,5,0))</f>
        <v>50</v>
      </c>
      <c r="K6">
        <f>IF($K$2=1,K4,VLOOKUP($K$2-1,$A$4:$G$19,5,0))</f>
        <v>50</v>
      </c>
      <c r="L6">
        <f>IF($K$2=1,L4,VLOOKUP($K$2-1,$A$4:$G$19,5,0))</f>
        <v>50</v>
      </c>
    </row>
    <row r="7" spans="1:14" x14ac:dyDescent="0.25">
      <c r="A7" s="3">
        <v>4</v>
      </c>
      <c r="B7" s="3">
        <v>300</v>
      </c>
      <c r="C7" s="6" t="s">
        <v>26</v>
      </c>
      <c r="D7" s="8">
        <v>400</v>
      </c>
      <c r="E7" s="8">
        <v>15</v>
      </c>
      <c r="F7" s="8">
        <v>15</v>
      </c>
      <c r="G7" s="8">
        <v>10</v>
      </c>
      <c r="I7" t="s">
        <v>45</v>
      </c>
      <c r="J7" s="14">
        <f>IF($K$2=1,J5,VLOOKUP($K$2,$A$4:$G$19,2,0)*VLOOKUP($K$2-1,$A$4:$G$19,5,0)/100)</f>
        <v>50</v>
      </c>
      <c r="K7" s="14">
        <f>IF($K$2=1,K5,VLOOKUP($K$2,$A$4:$G$19,2,0)*VLOOKUP($K$2-1,$A$4:$G$19,6,0)/100)</f>
        <v>50</v>
      </c>
      <c r="L7" s="14">
        <f>IF($K$2=1,L5,VLOOKUP($K$2,$A$4:$G$19,2,0)*VLOOKUP($K$2-1,$A$4:$G$19,7,0)/100)</f>
        <v>27</v>
      </c>
    </row>
    <row r="8" spans="1:14" x14ac:dyDescent="0.25">
      <c r="A8" s="3">
        <v>4</v>
      </c>
      <c r="B8" s="3">
        <v>300</v>
      </c>
      <c r="C8" s="6" t="s">
        <v>26</v>
      </c>
      <c r="D8" s="8">
        <v>500</v>
      </c>
      <c r="E8" s="8">
        <v>15</v>
      </c>
      <c r="F8" s="8">
        <v>15</v>
      </c>
      <c r="G8" s="8">
        <v>10</v>
      </c>
      <c r="I8" s="15" t="s">
        <v>46</v>
      </c>
      <c r="J8" s="16">
        <f>IFERROR(IF(J5&lt;J7,J7,J5),"da calc")</f>
        <v>50</v>
      </c>
      <c r="K8" s="16">
        <f>IFERROR(IF(K5&lt;K7,K7,K5),"da calc")</f>
        <v>50</v>
      </c>
      <c r="L8" s="16">
        <f>IFERROR(IF(L5&lt;L7,L7,L5),"da calc")</f>
        <v>34.65</v>
      </c>
    </row>
    <row r="9" spans="1:14" x14ac:dyDescent="0.25">
      <c r="A9" s="3">
        <v>5</v>
      </c>
      <c r="B9" s="3">
        <v>500</v>
      </c>
      <c r="C9" s="5" t="s">
        <v>27</v>
      </c>
      <c r="D9" s="7">
        <v>600</v>
      </c>
      <c r="E9" s="7">
        <v>10</v>
      </c>
      <c r="F9" s="7">
        <v>10</v>
      </c>
      <c r="G9" s="7">
        <v>6</v>
      </c>
    </row>
    <row r="10" spans="1:14" x14ac:dyDescent="0.25">
      <c r="A10" s="3">
        <v>5</v>
      </c>
      <c r="B10" s="3">
        <v>500</v>
      </c>
      <c r="C10" s="5" t="s">
        <v>27</v>
      </c>
      <c r="D10" s="7">
        <v>700</v>
      </c>
      <c r="E10" s="7">
        <v>10</v>
      </c>
      <c r="F10" s="7">
        <v>10</v>
      </c>
      <c r="G10" s="7">
        <v>6</v>
      </c>
    </row>
    <row r="11" spans="1:14" x14ac:dyDescent="0.25">
      <c r="A11" s="3">
        <v>5</v>
      </c>
      <c r="B11" s="3">
        <v>500</v>
      </c>
      <c r="C11" s="5" t="s">
        <v>27</v>
      </c>
      <c r="D11" s="7">
        <v>800</v>
      </c>
      <c r="E11" s="7">
        <v>10</v>
      </c>
      <c r="F11" s="7">
        <v>10</v>
      </c>
      <c r="G11" s="7">
        <v>6</v>
      </c>
    </row>
    <row r="12" spans="1:14" x14ac:dyDescent="0.25">
      <c r="A12" s="3">
        <v>6</v>
      </c>
      <c r="B12" s="3">
        <v>800</v>
      </c>
      <c r="C12" s="6" t="s">
        <v>28</v>
      </c>
      <c r="D12" s="8">
        <v>900</v>
      </c>
      <c r="E12" s="8">
        <v>6</v>
      </c>
      <c r="F12" s="8">
        <v>6</v>
      </c>
      <c r="G12" s="8">
        <v>4</v>
      </c>
    </row>
    <row r="13" spans="1:14" x14ac:dyDescent="0.25">
      <c r="A13" s="3">
        <v>6</v>
      </c>
      <c r="B13" s="3">
        <v>800</v>
      </c>
      <c r="C13" s="6" t="s">
        <v>28</v>
      </c>
      <c r="D13" s="8">
        <v>1000</v>
      </c>
      <c r="E13" s="8">
        <v>6</v>
      </c>
      <c r="F13" s="8">
        <v>6</v>
      </c>
      <c r="G13" s="8">
        <v>4</v>
      </c>
    </row>
    <row r="14" spans="1:14" x14ac:dyDescent="0.25">
      <c r="A14" s="3">
        <v>6</v>
      </c>
      <c r="B14" s="3">
        <v>800</v>
      </c>
      <c r="C14" s="6" t="s">
        <v>28</v>
      </c>
      <c r="D14" s="8">
        <v>1100</v>
      </c>
      <c r="E14" s="8">
        <v>6</v>
      </c>
      <c r="F14" s="8">
        <v>6</v>
      </c>
      <c r="G14" s="8">
        <v>4</v>
      </c>
    </row>
    <row r="15" spans="1:14" x14ac:dyDescent="0.25">
      <c r="A15" s="3">
        <v>6</v>
      </c>
      <c r="B15" s="3">
        <v>800</v>
      </c>
      <c r="C15" s="6" t="s">
        <v>28</v>
      </c>
      <c r="D15" s="8">
        <v>1200</v>
      </c>
      <c r="E15" s="8">
        <v>6</v>
      </c>
      <c r="F15" s="8">
        <v>6</v>
      </c>
      <c r="G15" s="8">
        <v>4</v>
      </c>
    </row>
    <row r="16" spans="1:14" x14ac:dyDescent="0.25">
      <c r="A16" s="3">
        <v>6</v>
      </c>
      <c r="B16" s="3">
        <v>800</v>
      </c>
      <c r="C16" s="6" t="s">
        <v>28</v>
      </c>
      <c r="D16" s="8">
        <v>1300</v>
      </c>
      <c r="E16" s="8">
        <v>6</v>
      </c>
      <c r="F16" s="8">
        <v>6</v>
      </c>
      <c r="G16" s="8">
        <v>4</v>
      </c>
    </row>
    <row r="17" spans="1:7" x14ac:dyDescent="0.25">
      <c r="A17" s="3">
        <v>6</v>
      </c>
      <c r="B17" s="3">
        <v>800</v>
      </c>
      <c r="C17" s="6" t="s">
        <v>28</v>
      </c>
      <c r="D17" s="8">
        <v>1400</v>
      </c>
      <c r="E17" s="8">
        <v>6</v>
      </c>
      <c r="F17" s="8">
        <v>6</v>
      </c>
      <c r="G17" s="8">
        <v>4</v>
      </c>
    </row>
    <row r="18" spans="1:7" x14ac:dyDescent="0.25">
      <c r="A18" s="3">
        <v>6</v>
      </c>
      <c r="B18" s="3">
        <v>800</v>
      </c>
      <c r="C18" s="6" t="s">
        <v>28</v>
      </c>
      <c r="D18" s="8">
        <v>1500</v>
      </c>
      <c r="E18" s="8">
        <v>6</v>
      </c>
      <c r="F18" s="8">
        <v>6</v>
      </c>
      <c r="G18" s="8">
        <v>4</v>
      </c>
    </row>
    <row r="19" spans="1:7" x14ac:dyDescent="0.25">
      <c r="A19" s="3">
        <v>7</v>
      </c>
      <c r="B19" s="3"/>
      <c r="C19" s="5" t="s">
        <v>25</v>
      </c>
      <c r="D19" s="7" t="s">
        <v>14</v>
      </c>
      <c r="E19" s="7">
        <v>5</v>
      </c>
      <c r="F19" s="7">
        <v>5</v>
      </c>
      <c r="G19" s="7">
        <v>3</v>
      </c>
    </row>
  </sheetData>
  <mergeCells count="3">
    <mergeCell ref="C1:G1"/>
    <mergeCell ref="C2:D3"/>
    <mergeCell ref="E2:G2"/>
  </mergeCells>
  <pageMargins left="0.7" right="0.7" top="0.75" bottom="0.75" header="0.3" footer="0.3"/>
  <pageSetup paperSize="9" orientation="portrait" r:id="rId1"/>
  <headerFooter>
    <oddFooter>&amp;C_x000D_&amp;1#&amp;"Aptos"&amp;10&amp;K3CB371 Pubblico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0"/>
  <sheetViews>
    <sheetView topLeftCell="L1" zoomScale="130" zoomScaleNormal="130" workbookViewId="0">
      <selection activeCell="E7" sqref="E7"/>
    </sheetView>
  </sheetViews>
  <sheetFormatPr defaultRowHeight="15" x14ac:dyDescent="0.25"/>
  <cols>
    <col min="1" max="1" width="15" bestFit="1" customWidth="1"/>
    <col min="2" max="2" width="11.28515625" bestFit="1" customWidth="1"/>
    <col min="6" max="6" width="4.42578125" customWidth="1"/>
    <col min="10" max="10" width="3.7109375" customWidth="1"/>
    <col min="15" max="15" width="15" bestFit="1" customWidth="1"/>
  </cols>
  <sheetData>
    <row r="1" spans="1:18" x14ac:dyDescent="0.25">
      <c r="A1" s="138" t="s">
        <v>11</v>
      </c>
      <c r="B1" s="138"/>
      <c r="C1" s="138"/>
      <c r="D1" s="138"/>
      <c r="E1" s="138"/>
      <c r="G1" s="138"/>
      <c r="H1" s="138"/>
      <c r="I1" s="138"/>
      <c r="K1" s="138"/>
      <c r="L1" s="138"/>
      <c r="M1" s="138"/>
      <c r="O1" s="138" t="s">
        <v>29</v>
      </c>
      <c r="P1" s="138"/>
      <c r="Q1" s="138"/>
      <c r="R1" s="138"/>
    </row>
    <row r="2" spans="1:18" x14ac:dyDescent="0.25">
      <c r="A2" s="139" t="s">
        <v>13</v>
      </c>
      <c r="B2" s="139"/>
      <c r="C2" s="138" t="s">
        <v>12</v>
      </c>
      <c r="D2" s="138"/>
      <c r="E2" s="138"/>
      <c r="G2" s="138" t="s">
        <v>18</v>
      </c>
      <c r="H2" s="138"/>
      <c r="I2" s="138"/>
      <c r="K2" s="138" t="s">
        <v>18</v>
      </c>
      <c r="L2" s="138"/>
      <c r="M2" s="138"/>
      <c r="O2" s="1" t="s">
        <v>30</v>
      </c>
      <c r="P2" s="9">
        <f>'dare avere'!G19</f>
        <v>165</v>
      </c>
      <c r="Q2" s="1"/>
      <c r="R2" s="1"/>
    </row>
    <row r="3" spans="1:18" x14ac:dyDescent="0.25">
      <c r="A3" s="139"/>
      <c r="B3" s="139"/>
      <c r="C3" s="3" t="s">
        <v>0</v>
      </c>
      <c r="D3" s="3" t="s">
        <v>1</v>
      </c>
      <c r="E3" s="3" t="s">
        <v>2</v>
      </c>
      <c r="G3" s="3" t="s">
        <v>0</v>
      </c>
      <c r="H3" s="3" t="s">
        <v>1</v>
      </c>
      <c r="I3" s="3" t="s">
        <v>2</v>
      </c>
      <c r="K3" s="3" t="s">
        <v>0</v>
      </c>
      <c r="L3" s="3" t="s">
        <v>1</v>
      </c>
      <c r="M3" s="3" t="s">
        <v>2</v>
      </c>
      <c r="O3" s="140" t="s">
        <v>31</v>
      </c>
      <c r="P3" s="3" t="s">
        <v>0</v>
      </c>
      <c r="Q3" s="3" t="s">
        <v>1</v>
      </c>
      <c r="R3" s="3" t="s">
        <v>2</v>
      </c>
    </row>
    <row r="4" spans="1:18" x14ac:dyDescent="0.25">
      <c r="A4" s="5" t="s">
        <v>22</v>
      </c>
      <c r="B4" s="7">
        <v>100</v>
      </c>
      <c r="C4" s="7">
        <v>35</v>
      </c>
      <c r="D4" s="7">
        <v>35</v>
      </c>
      <c r="E4" s="7">
        <v>30</v>
      </c>
      <c r="G4" s="7">
        <v>40</v>
      </c>
      <c r="H4" s="7">
        <v>35</v>
      </c>
      <c r="I4" s="7">
        <v>20</v>
      </c>
      <c r="K4" s="7">
        <v>100</v>
      </c>
      <c r="L4" s="7">
        <v>100</v>
      </c>
      <c r="M4" s="7">
        <v>80</v>
      </c>
      <c r="O4" s="140"/>
      <c r="P4" s="1">
        <f>IFERROR(VLOOKUP(CEILING(P2,100),$B$4:$E$19,2,0),C19)</f>
        <v>25</v>
      </c>
      <c r="Q4" s="1">
        <f>IFERROR(VLOOKUP(CEILING(P2,100),$B$4:$E$19,3,0),D19)</f>
        <v>25</v>
      </c>
      <c r="R4" s="1">
        <f>IFERROR(VLOOKUP(CEILING(P2,100),$B$4:$E$19,4,0),E19)</f>
        <v>20</v>
      </c>
    </row>
    <row r="5" spans="1:18" ht="30" x14ac:dyDescent="0.25">
      <c r="A5" s="6" t="s">
        <v>23</v>
      </c>
      <c r="B5" s="8">
        <v>200</v>
      </c>
      <c r="C5" s="8">
        <v>25</v>
      </c>
      <c r="D5" s="8">
        <v>25</v>
      </c>
      <c r="E5" s="8">
        <v>20</v>
      </c>
      <c r="G5" s="8">
        <v>70</v>
      </c>
      <c r="H5" s="8">
        <v>60</v>
      </c>
      <c r="I5" s="8">
        <v>32</v>
      </c>
      <c r="K5" s="8">
        <v>100</v>
      </c>
      <c r="L5" s="8">
        <v>100</v>
      </c>
      <c r="M5" s="8">
        <v>80</v>
      </c>
      <c r="O5" s="10" t="s">
        <v>32</v>
      </c>
      <c r="P5" s="1">
        <v>100</v>
      </c>
      <c r="Q5" s="1">
        <v>100</v>
      </c>
      <c r="R5" s="1">
        <f>IFERROR(VLOOKUP(CEILING(P2,100),$B$4:$I$19,8,0),I19)</f>
        <v>32</v>
      </c>
    </row>
    <row r="6" spans="1:18" x14ac:dyDescent="0.25">
      <c r="A6" s="5" t="s">
        <v>24</v>
      </c>
      <c r="B6" s="7">
        <v>300</v>
      </c>
      <c r="C6" s="7">
        <v>20</v>
      </c>
      <c r="D6" s="7">
        <v>20</v>
      </c>
      <c r="E6" s="7">
        <v>15</v>
      </c>
      <c r="G6" s="7">
        <v>90</v>
      </c>
      <c r="H6" s="7">
        <v>75</v>
      </c>
      <c r="I6" s="7">
        <v>39</v>
      </c>
      <c r="K6" s="7">
        <v>100</v>
      </c>
      <c r="L6" s="7">
        <v>100</v>
      </c>
      <c r="M6" s="7">
        <v>80</v>
      </c>
      <c r="O6" s="1" t="s">
        <v>33</v>
      </c>
      <c r="P6" s="11">
        <f>IF($P$2*P4/100&gt;P5,P5,$P$2*P4/100)</f>
        <v>41.25</v>
      </c>
      <c r="Q6" s="11">
        <f>IF($P$2*Q4/100&gt;Q5,Q5,$P$2*Q4/100)</f>
        <v>41.25</v>
      </c>
      <c r="R6" s="11">
        <f>IF($P$2*R4/100&gt;R5,R5,$P$2*R4/100)</f>
        <v>32</v>
      </c>
    </row>
    <row r="7" spans="1:18" x14ac:dyDescent="0.25">
      <c r="A7" s="6" t="s">
        <v>26</v>
      </c>
      <c r="B7" s="8">
        <v>400</v>
      </c>
      <c r="C7" s="8">
        <v>15</v>
      </c>
      <c r="D7" s="8">
        <v>15</v>
      </c>
      <c r="E7" s="8">
        <v>10</v>
      </c>
      <c r="G7" s="8">
        <v>105</v>
      </c>
      <c r="H7" s="8">
        <v>90</v>
      </c>
      <c r="I7" s="8">
        <v>55</v>
      </c>
      <c r="K7" s="8">
        <v>100</v>
      </c>
      <c r="L7" s="8">
        <v>100</v>
      </c>
      <c r="M7" s="8">
        <v>80</v>
      </c>
    </row>
    <row r="8" spans="1:18" x14ac:dyDescent="0.25">
      <c r="A8" s="6" t="s">
        <v>26</v>
      </c>
      <c r="B8" s="8">
        <v>500</v>
      </c>
      <c r="C8" s="8">
        <v>15</v>
      </c>
      <c r="D8" s="8">
        <v>15</v>
      </c>
      <c r="E8" s="8">
        <v>10</v>
      </c>
      <c r="G8" s="8">
        <v>105</v>
      </c>
      <c r="H8" s="8">
        <v>90</v>
      </c>
      <c r="I8" s="8">
        <v>55</v>
      </c>
      <c r="K8" s="8">
        <v>100</v>
      </c>
      <c r="L8" s="8">
        <v>100</v>
      </c>
      <c r="M8" s="8">
        <v>80</v>
      </c>
    </row>
    <row r="9" spans="1:18" x14ac:dyDescent="0.25">
      <c r="A9" s="5" t="s">
        <v>27</v>
      </c>
      <c r="B9" s="7">
        <v>600</v>
      </c>
      <c r="C9" s="7">
        <v>10</v>
      </c>
      <c r="D9" s="7">
        <v>10</v>
      </c>
      <c r="E9" s="7">
        <v>7</v>
      </c>
      <c r="G9" s="7">
        <v>104</v>
      </c>
      <c r="H9" s="7">
        <v>88</v>
      </c>
      <c r="I9" s="7">
        <v>56</v>
      </c>
      <c r="K9" s="7">
        <v>100</v>
      </c>
      <c r="L9" s="7">
        <v>100</v>
      </c>
      <c r="M9" s="7">
        <v>80</v>
      </c>
    </row>
    <row r="10" spans="1:18" x14ac:dyDescent="0.25">
      <c r="A10" s="5" t="s">
        <v>27</v>
      </c>
      <c r="B10" s="7">
        <v>700</v>
      </c>
      <c r="C10" s="7">
        <v>10</v>
      </c>
      <c r="D10" s="7">
        <v>10</v>
      </c>
      <c r="E10" s="7">
        <v>7</v>
      </c>
      <c r="G10" s="7">
        <v>104</v>
      </c>
      <c r="H10" s="7">
        <v>88</v>
      </c>
      <c r="I10" s="7">
        <v>56</v>
      </c>
      <c r="K10" s="7">
        <v>100</v>
      </c>
      <c r="L10" s="7">
        <v>100</v>
      </c>
      <c r="M10" s="7">
        <v>80</v>
      </c>
      <c r="O10" t="s">
        <v>38</v>
      </c>
      <c r="P10" s="12">
        <f>IF(P2*VLOOKUP(CEILING(P2,100),$B$4:$E$19,2,0)/100&lt;VLOOKUP(FLOOR(P2,100),$B$4:$E$19,2,0),VLOOKUP(FLOOR(P2,100),$B$4:$E$19,2,0),VLOOKUP(CEILING(P2,100),$B$4:$E$19,2,0))</f>
        <v>25</v>
      </c>
    </row>
    <row r="11" spans="1:18" x14ac:dyDescent="0.25">
      <c r="A11" s="5" t="s">
        <v>27</v>
      </c>
      <c r="B11" s="7">
        <v>800</v>
      </c>
      <c r="C11" s="7">
        <v>10</v>
      </c>
      <c r="D11" s="7">
        <v>10</v>
      </c>
      <c r="E11" s="7">
        <v>7</v>
      </c>
      <c r="G11" s="7">
        <v>104</v>
      </c>
      <c r="H11" s="7">
        <v>88</v>
      </c>
      <c r="I11" s="7">
        <v>56</v>
      </c>
      <c r="K11" s="7">
        <v>100</v>
      </c>
      <c r="L11" s="7">
        <v>100</v>
      </c>
      <c r="M11" s="7">
        <v>80</v>
      </c>
      <c r="O11" t="s">
        <v>39</v>
      </c>
      <c r="P11" s="12">
        <f>VLOOKUP(FLOOR(P2,100),$B$4:$E$19,2,0)</f>
        <v>35</v>
      </c>
    </row>
    <row r="12" spans="1:18" x14ac:dyDescent="0.25">
      <c r="A12" s="6" t="s">
        <v>28</v>
      </c>
      <c r="B12" s="8">
        <v>900</v>
      </c>
      <c r="C12" s="8">
        <v>5</v>
      </c>
      <c r="D12" s="8">
        <v>5</v>
      </c>
      <c r="E12" s="8">
        <v>4</v>
      </c>
      <c r="G12" s="8">
        <v>135</v>
      </c>
      <c r="H12" s="8">
        <v>120</v>
      </c>
      <c r="I12" s="8">
        <v>75</v>
      </c>
      <c r="K12" s="8">
        <v>100</v>
      </c>
      <c r="L12" s="8">
        <v>100</v>
      </c>
      <c r="M12" s="8">
        <v>80</v>
      </c>
      <c r="O12" t="s">
        <v>40</v>
      </c>
      <c r="P12">
        <f>+VLOOKUP(CEILING(P2,100),$B$4:$E$19,2,0)</f>
        <v>25</v>
      </c>
    </row>
    <row r="13" spans="1:18" x14ac:dyDescent="0.25">
      <c r="A13" s="6" t="s">
        <v>28</v>
      </c>
      <c r="B13" s="8">
        <v>1000</v>
      </c>
      <c r="C13" s="8">
        <v>5</v>
      </c>
      <c r="D13" s="8">
        <v>5</v>
      </c>
      <c r="E13" s="8">
        <v>4</v>
      </c>
      <c r="G13" s="8">
        <v>135</v>
      </c>
      <c r="H13" s="8">
        <v>120</v>
      </c>
      <c r="I13" s="8">
        <v>75</v>
      </c>
      <c r="K13" s="8">
        <v>100</v>
      </c>
      <c r="L13" s="8">
        <v>100</v>
      </c>
      <c r="M13" s="8">
        <v>80</v>
      </c>
    </row>
    <row r="14" spans="1:18" x14ac:dyDescent="0.25">
      <c r="A14" s="6" t="s">
        <v>28</v>
      </c>
      <c r="B14" s="8">
        <v>1100</v>
      </c>
      <c r="C14" s="8">
        <v>5</v>
      </c>
      <c r="D14" s="8">
        <v>5</v>
      </c>
      <c r="E14" s="8">
        <v>4</v>
      </c>
      <c r="G14" s="8">
        <v>135</v>
      </c>
      <c r="H14" s="8">
        <v>120</v>
      </c>
      <c r="I14" s="8">
        <v>75</v>
      </c>
      <c r="K14" s="8">
        <v>100</v>
      </c>
      <c r="L14" s="8">
        <v>100</v>
      </c>
      <c r="M14" s="8">
        <v>80</v>
      </c>
    </row>
    <row r="15" spans="1:18" x14ac:dyDescent="0.25">
      <c r="A15" s="6" t="s">
        <v>28</v>
      </c>
      <c r="B15" s="8">
        <v>1200</v>
      </c>
      <c r="C15" s="8">
        <v>5</v>
      </c>
      <c r="D15" s="8">
        <v>5</v>
      </c>
      <c r="E15" s="8">
        <v>4</v>
      </c>
      <c r="G15" s="8">
        <v>135</v>
      </c>
      <c r="H15" s="8">
        <v>120</v>
      </c>
      <c r="I15" s="8">
        <v>75</v>
      </c>
      <c r="K15" s="8">
        <v>100</v>
      </c>
      <c r="L15" s="8">
        <v>100</v>
      </c>
      <c r="M15" s="8">
        <v>80</v>
      </c>
    </row>
    <row r="16" spans="1:18" x14ac:dyDescent="0.25">
      <c r="A16" s="6" t="s">
        <v>28</v>
      </c>
      <c r="B16" s="8">
        <v>1300</v>
      </c>
      <c r="C16" s="8">
        <v>5</v>
      </c>
      <c r="D16" s="8">
        <v>5</v>
      </c>
      <c r="E16" s="8">
        <v>4</v>
      </c>
      <c r="G16" s="8">
        <v>135</v>
      </c>
      <c r="H16" s="8">
        <v>120</v>
      </c>
      <c r="I16" s="8">
        <v>75</v>
      </c>
      <c r="K16" s="8">
        <v>100</v>
      </c>
      <c r="L16" s="8">
        <v>100</v>
      </c>
      <c r="M16" s="8">
        <v>80</v>
      </c>
    </row>
    <row r="17" spans="1:14" x14ac:dyDescent="0.25">
      <c r="A17" s="6" t="s">
        <v>28</v>
      </c>
      <c r="B17" s="8">
        <v>1400</v>
      </c>
      <c r="C17" s="8">
        <v>5</v>
      </c>
      <c r="D17" s="8">
        <v>5</v>
      </c>
      <c r="E17" s="8">
        <v>4</v>
      </c>
      <c r="G17" s="8">
        <v>135</v>
      </c>
      <c r="H17" s="8">
        <v>120</v>
      </c>
      <c r="I17" s="8">
        <v>75</v>
      </c>
      <c r="K17" s="8">
        <v>100</v>
      </c>
      <c r="L17" s="8">
        <v>100</v>
      </c>
      <c r="M17" s="8">
        <v>80</v>
      </c>
    </row>
    <row r="18" spans="1:14" x14ac:dyDescent="0.25">
      <c r="A18" s="6" t="s">
        <v>28</v>
      </c>
      <c r="B18" s="8">
        <v>1500</v>
      </c>
      <c r="C18" s="8">
        <v>5</v>
      </c>
      <c r="D18" s="8">
        <v>5</v>
      </c>
      <c r="E18" s="8">
        <v>4</v>
      </c>
      <c r="G18" s="8">
        <v>135</v>
      </c>
      <c r="H18" s="8">
        <v>120</v>
      </c>
      <c r="I18" s="8">
        <v>75</v>
      </c>
      <c r="K18" s="8">
        <v>100</v>
      </c>
      <c r="L18" s="8">
        <v>100</v>
      </c>
      <c r="M18" s="8">
        <v>80</v>
      </c>
    </row>
    <row r="19" spans="1:14" x14ac:dyDescent="0.25">
      <c r="A19" s="5" t="s">
        <v>25</v>
      </c>
      <c r="B19" s="7" t="s">
        <v>14</v>
      </c>
      <c r="C19" s="7">
        <v>7</v>
      </c>
      <c r="D19" s="7">
        <v>6</v>
      </c>
      <c r="E19" s="7">
        <v>4</v>
      </c>
      <c r="G19" s="7">
        <v>150</v>
      </c>
      <c r="H19" s="7">
        <v>150</v>
      </c>
      <c r="I19" s="7">
        <v>80</v>
      </c>
      <c r="K19" s="7">
        <v>100</v>
      </c>
      <c r="L19" s="7">
        <v>100</v>
      </c>
      <c r="M19" s="7">
        <v>80</v>
      </c>
    </row>
    <row r="21" spans="1:14" ht="15" customHeight="1" x14ac:dyDescent="0.25">
      <c r="B21" s="141" t="s">
        <v>19</v>
      </c>
      <c r="C21" s="141"/>
      <c r="D21" s="141"/>
      <c r="E21" s="141"/>
      <c r="G21" s="141" t="s">
        <v>20</v>
      </c>
      <c r="H21" s="141"/>
      <c r="I21" s="141"/>
      <c r="K21" s="141" t="s">
        <v>21</v>
      </c>
      <c r="L21" s="141"/>
      <c r="M21" s="141"/>
      <c r="N21" s="4"/>
    </row>
    <row r="22" spans="1:14" x14ac:dyDescent="0.25">
      <c r="A22" s="4"/>
      <c r="B22" s="141"/>
      <c r="C22" s="141"/>
      <c r="D22" s="141"/>
      <c r="E22" s="141"/>
      <c r="G22" s="141"/>
      <c r="H22" s="141"/>
      <c r="I22" s="141"/>
      <c r="K22" s="141"/>
      <c r="L22" s="141"/>
      <c r="M22" s="141"/>
      <c r="N22" s="4"/>
    </row>
    <row r="23" spans="1:14" x14ac:dyDescent="0.25">
      <c r="A23" s="4"/>
      <c r="B23" s="141"/>
      <c r="C23" s="141"/>
      <c r="D23" s="141"/>
      <c r="E23" s="141"/>
      <c r="G23" s="141"/>
      <c r="H23" s="141"/>
      <c r="I23" s="141"/>
      <c r="J23" s="4"/>
      <c r="K23" s="141"/>
      <c r="L23" s="141"/>
      <c r="M23" s="141"/>
      <c r="N23" s="4"/>
    </row>
    <row r="24" spans="1:14" x14ac:dyDescent="0.25">
      <c r="A24" s="4"/>
      <c r="B24" s="141"/>
      <c r="C24" s="141"/>
      <c r="D24" s="141"/>
      <c r="E24" s="141"/>
      <c r="G24" s="141"/>
      <c r="H24" s="141"/>
      <c r="I24" s="141"/>
      <c r="J24" s="4"/>
      <c r="K24" s="141"/>
      <c r="L24" s="141"/>
      <c r="M24" s="141"/>
      <c r="N24" s="4"/>
    </row>
    <row r="25" spans="1:14" x14ac:dyDescent="0.25">
      <c r="A25" s="4"/>
      <c r="B25" s="141"/>
      <c r="C25" s="141"/>
      <c r="D25" s="141"/>
      <c r="E25" s="141"/>
      <c r="G25" s="141"/>
      <c r="H25" s="141"/>
      <c r="I25" s="141"/>
      <c r="J25" s="4"/>
      <c r="K25" s="141"/>
      <c r="L25" s="141"/>
      <c r="M25" s="141"/>
      <c r="N25" s="4"/>
    </row>
    <row r="26" spans="1:14" x14ac:dyDescent="0.25">
      <c r="A26" s="4"/>
      <c r="B26" s="141"/>
      <c r="C26" s="141"/>
      <c r="D26" s="141"/>
      <c r="E26" s="141"/>
      <c r="G26" s="141"/>
      <c r="H26" s="141"/>
      <c r="I26" s="141"/>
      <c r="J26" s="4"/>
      <c r="K26" s="141"/>
      <c r="L26" s="141"/>
      <c r="M26" s="141"/>
      <c r="N26" s="4"/>
    </row>
    <row r="27" spans="1:14" x14ac:dyDescent="0.25">
      <c r="A27" s="4"/>
      <c r="B27" s="141"/>
      <c r="C27" s="141"/>
      <c r="D27" s="141"/>
      <c r="E27" s="141"/>
      <c r="G27" s="141"/>
      <c r="H27" s="141"/>
      <c r="I27" s="141"/>
      <c r="J27" s="4"/>
      <c r="K27" s="141"/>
      <c r="L27" s="141"/>
      <c r="M27" s="141"/>
      <c r="N27" s="4"/>
    </row>
    <row r="28" spans="1:14" x14ac:dyDescent="0.25">
      <c r="A28" s="4"/>
      <c r="B28" s="141"/>
      <c r="C28" s="141"/>
      <c r="D28" s="141"/>
      <c r="E28" s="141"/>
      <c r="G28" s="141"/>
      <c r="H28" s="141"/>
      <c r="I28" s="141"/>
      <c r="J28" s="4"/>
      <c r="K28" s="141"/>
      <c r="L28" s="141"/>
      <c r="M28" s="141"/>
      <c r="N28" s="4"/>
    </row>
    <row r="29" spans="1:14" x14ac:dyDescent="0.25">
      <c r="A29" s="4"/>
      <c r="B29" s="141"/>
      <c r="C29" s="141"/>
      <c r="D29" s="141"/>
      <c r="E29" s="141"/>
      <c r="G29" s="141"/>
      <c r="H29" s="141"/>
      <c r="I29" s="141"/>
      <c r="J29" s="4"/>
      <c r="K29" s="141"/>
      <c r="L29" s="141"/>
      <c r="M29" s="141"/>
      <c r="N29" s="4"/>
    </row>
    <row r="30" spans="1:14" x14ac:dyDescent="0.25">
      <c r="A30" s="4"/>
      <c r="B30" s="4"/>
      <c r="C30" s="4"/>
      <c r="D30" s="4"/>
      <c r="E30" s="4"/>
      <c r="G30" s="4"/>
      <c r="H30" s="4"/>
      <c r="I30" s="4"/>
      <c r="J30" s="4"/>
      <c r="K30" s="4"/>
      <c r="L30" s="4"/>
      <c r="M30" s="4"/>
      <c r="N30" s="4"/>
    </row>
  </sheetData>
  <mergeCells count="12">
    <mergeCell ref="O1:R1"/>
    <mergeCell ref="O3:O4"/>
    <mergeCell ref="B21:E29"/>
    <mergeCell ref="K1:M1"/>
    <mergeCell ref="K2:M2"/>
    <mergeCell ref="C2:E2"/>
    <mergeCell ref="G1:I1"/>
    <mergeCell ref="G2:I2"/>
    <mergeCell ref="A2:B3"/>
    <mergeCell ref="G21:I29"/>
    <mergeCell ref="K21:M29"/>
    <mergeCell ref="A1:E1"/>
  </mergeCells>
  <pageMargins left="0.7" right="0.7" top="0.75" bottom="0.75" header="0.3" footer="0.3"/>
  <pageSetup paperSize="9" orientation="portrait" horizontalDpi="300" verticalDpi="300" r:id="rId1"/>
  <headerFooter>
    <oddFooter>&amp;C_x000D_&amp;1#&amp;"Aptos"&amp;10&amp;K3CB371 Pubblico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3"/>
  <sheetViews>
    <sheetView workbookViewId="0">
      <selection activeCell="I21" sqref="I21"/>
    </sheetView>
  </sheetViews>
  <sheetFormatPr defaultRowHeight="15" x14ac:dyDescent="0.25"/>
  <cols>
    <col min="2" max="2" width="38" bestFit="1" customWidth="1"/>
    <col min="5" max="5" width="12.140625" bestFit="1" customWidth="1"/>
  </cols>
  <sheetData>
    <row r="1" spans="1:2" x14ac:dyDescent="0.25">
      <c r="A1" t="s">
        <v>4</v>
      </c>
    </row>
    <row r="4" spans="1:2" ht="15.75" thickBot="1" x14ac:dyDescent="0.3"/>
    <row r="5" spans="1:2" ht="16.5" thickBot="1" x14ac:dyDescent="0.3">
      <c r="B5" s="2" t="s">
        <v>7</v>
      </c>
    </row>
    <row r="6" spans="1:2" ht="15.75" x14ac:dyDescent="0.25">
      <c r="B6" s="17" t="s">
        <v>61</v>
      </c>
    </row>
    <row r="7" spans="1:2" ht="15.75" x14ac:dyDescent="0.25">
      <c r="B7" s="17" t="s">
        <v>66</v>
      </c>
    </row>
    <row r="8" spans="1:2" ht="15.75" x14ac:dyDescent="0.25">
      <c r="B8" s="18" t="s">
        <v>77</v>
      </c>
    </row>
    <row r="9" spans="1:2" ht="15.75" x14ac:dyDescent="0.25">
      <c r="B9" s="18" t="s">
        <v>56</v>
      </c>
    </row>
    <row r="10" spans="1:2" ht="15.75" x14ac:dyDescent="0.25">
      <c r="B10" s="18" t="s">
        <v>62</v>
      </c>
    </row>
    <row r="11" spans="1:2" ht="15.75" x14ac:dyDescent="0.25">
      <c r="B11" s="18" t="s">
        <v>78</v>
      </c>
    </row>
    <row r="12" spans="1:2" ht="15.75" x14ac:dyDescent="0.25">
      <c r="B12" s="18" t="s">
        <v>79</v>
      </c>
    </row>
    <row r="13" spans="1:2" ht="15.75" x14ac:dyDescent="0.25">
      <c r="B13" s="18" t="s">
        <v>80</v>
      </c>
    </row>
    <row r="14" spans="1:2" ht="15.75" x14ac:dyDescent="0.25">
      <c r="B14" s="18" t="s">
        <v>63</v>
      </c>
    </row>
    <row r="15" spans="1:2" ht="15.75" x14ac:dyDescent="0.25">
      <c r="B15" s="18" t="s">
        <v>57</v>
      </c>
    </row>
    <row r="16" spans="1:2" ht="15.75" x14ac:dyDescent="0.25">
      <c r="B16" s="18" t="s">
        <v>81</v>
      </c>
    </row>
    <row r="17" spans="2:2" ht="15.75" x14ac:dyDescent="0.25">
      <c r="B17" s="18" t="s">
        <v>58</v>
      </c>
    </row>
    <row r="18" spans="2:2" ht="15.75" x14ac:dyDescent="0.25">
      <c r="B18" s="18" t="s">
        <v>59</v>
      </c>
    </row>
    <row r="19" spans="2:2" ht="15.75" x14ac:dyDescent="0.25">
      <c r="B19" s="18" t="s">
        <v>60</v>
      </c>
    </row>
    <row r="20" spans="2:2" ht="15.75" x14ac:dyDescent="0.25">
      <c r="B20" s="18" t="s">
        <v>83</v>
      </c>
    </row>
    <row r="21" spans="2:2" ht="15.75" x14ac:dyDescent="0.25">
      <c r="B21" s="18" t="s">
        <v>64</v>
      </c>
    </row>
    <row r="22" spans="2:2" ht="15.75" x14ac:dyDescent="0.25">
      <c r="B22" s="18" t="s">
        <v>82</v>
      </c>
    </row>
    <row r="23" spans="2:2" ht="15.75" x14ac:dyDescent="0.25">
      <c r="B23" s="18" t="s">
        <v>65</v>
      </c>
    </row>
  </sheetData>
  <sheetProtection algorithmName="SHA-512" hashValue="C29mk+kGHry1BFsdDG3FYVhGy3nO7vgBRwjUarWWCLK6TRDIza0CBMPJWuUeB1GxWGTEzO8Jt4aIng8ojdSqLw==" saltValue="4PUcEVDqO/ybxVh2mFEFYg==" spinCount="100000" sheet="1" objects="1" scenarios="1"/>
  <sortState xmlns:xlrd2="http://schemas.microsoft.com/office/spreadsheetml/2017/richdata2" ref="B30:B45">
    <sortCondition ref="B30"/>
  </sortState>
  <phoneticPr fontId="11" type="noConversion"/>
  <pageMargins left="0.7" right="0.7" top="0.75" bottom="0.75" header="0.3" footer="0.3"/>
  <pageSetup paperSize="9" orientation="portrait" r:id="rId1"/>
  <headerFooter>
    <oddFooter>&amp;C_x000D_&amp;1#&amp;"Aptos"&amp;10&amp;K3CB371 Pubblico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7 1 X 2 W l p e 1 R C l A A A A 9 w A A A B I A H A B D b 2 5 m a W c v U G F j a 2 F n Z S 5 4 b W w g o h g A K K A U A A A A A A A A A A A A A A A A A A A A A A A A A A A A h U 8 9 D o I w G L 0 K 6 U 5 b K o M h H 2 V w M p H E R G N c m 1 K h A Y q h x X I 3 B 4 / k F c Q o 6 u b w h v e X v H e / 3 i A b 2 y a 4 q N 7 q z q Q o w h Q F y s i u 0 K Z M 0 e B O 4 R J l H L Z C 1 q J U w R Q 2 N h m t T l H l 3 D k h x H u P / Q J 3 f U k Y p R E 5 5 p u d r F Q r Q m 2 s E 0 Y q 9 G k V / 1 u I w + E 1 h j M c x f E E y j A F M q u Q a / N N s G n w 0 / 0 R Y T U 0 b u g V 1 y 5 c 7 4 H M F M j 7 B H 8 A U E s D B B Q A A g A I A O 9 V 9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v V f Z a K I p H u A 4 A A A A R A A A A E w A c A E Z v c m 1 1 b G F z L 1 N l Y 3 R p b 2 4 x L m 0 g o h g A K K A U A A A A A A A A A A A A A A A A A A A A A A A A A A A A K 0 5 N L s n M z 1 M I h t C G 1 g B Q S w E C L Q A U A A I A C A D v V f Z a W l 7 V E K U A A A D 3 A A A A E g A A A A A A A A A A A A A A A A A A A A A A Q 2 9 u Z m l n L 1 B h Y 2 t h Z 2 U u e G 1 s U E s B A i 0 A F A A C A A g A 7 1 X 2 W g / K 6 a u k A A A A 6 Q A A A B M A A A A A A A A A A A A A A A A A 8 Q A A A F t D b 2 5 0 Z W 5 0 X 1 R 5 c G V z X S 5 4 b W x Q S w E C L Q A U A A I A C A D v V f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0 F u v 4 t E t o E m y c k S J Q P V O H Q A A A A A C A A A A A A A Q Z g A A A A E A A C A A A A B l Q d A 6 h c Y D G s p m E L M f 5 y F y V M c 9 o h c g s J + e 6 p 7 t S T n r s w A A A A A O g A A A A A I A A C A A A A C q 3 A r Q 3 F l 5 v q / 0 P 9 s g G Z + t B l 9 T M O T a h 0 z c P 0 N p Q k z H e 1 A A A A D Y w / g Q r d 6 C P b h J x 0 f j 9 c t x 1 Q 5 l k x G p r o S E z e z 3 e S L p V E u S m B t P 9 o E W p 0 I z y u Q U l q b c X / n X h T v Z d d q A 7 u P t T 5 8 L 4 D G w 2 c x 7 Y E n S b k Q u B I K P 1 U A A A A D K L Q r E 2 S a f B m j i 2 e H E q s 4 P K r v I B R o J + k J p 4 Z W o O t a w a 6 Y 4 c O K z A B S 3 T D E i a K S x n B A Z v t n 6 4 1 Y w R 9 9 I B 3 s y v V o g < / D a t a M a s h u p > 
</file>

<file path=customXml/itemProps1.xml><?xml version="1.0" encoding="utf-8"?>
<ds:datastoreItem xmlns:ds="http://schemas.openxmlformats.org/officeDocument/2006/customXml" ds:itemID="{761F55CD-5376-4AE7-8F52-DE9B2A06D336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46bdcdc3-0269-4956-afc7-5dbf3ac3b2c1}" enabled="1" method="Privileged" siteId="{7d5fa3eb-ec46-4a26-b218-5b6b3a14139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dare avere</vt:lpstr>
      <vt:lpstr>Tabelle</vt:lpstr>
      <vt:lpstr>OLD</vt:lpstr>
      <vt:lpstr>sezioni</vt:lpstr>
    </vt:vector>
  </TitlesOfParts>
  <Company>Cariparma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j01998</dc:creator>
  <cp:lastModifiedBy>Berni Monica</cp:lastModifiedBy>
  <cp:lastPrinted>2023-04-04T09:44:06Z</cp:lastPrinted>
  <dcterms:created xsi:type="dcterms:W3CDTF">2012-04-04T15:02:58Z</dcterms:created>
  <dcterms:modified xsi:type="dcterms:W3CDTF">2026-08-31T07:50:43Z</dcterms:modified>
</cp:coreProperties>
</file>